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30" windowWidth="14115" windowHeight="7305" activeTab="2"/>
  </bookViews>
  <sheets>
    <sheet name="Titelblatt" sheetId="3" r:id="rId1"/>
    <sheet name="Nachteilsberechnung" sheetId="4" r:id="rId2"/>
    <sheet name="Pauschaliertes Netto" sheetId="1" r:id="rId3"/>
    <sheet name="Renteneintrittsalter" sheetId="2" r:id="rId4"/>
  </sheets>
  <definedNames>
    <definedName name="_xlnm.Print_Area" localSheetId="1">Nachteilsberechnung!$A$1:$I$23</definedName>
    <definedName name="_xlnm.Print_Area" localSheetId="0">Titelblatt!$A$1:$J$31</definedName>
  </definedNames>
  <calcPr calcId="145621"/>
</workbook>
</file>

<file path=xl/calcChain.xml><?xml version="1.0" encoding="utf-8"?>
<calcChain xmlns="http://schemas.openxmlformats.org/spreadsheetml/2006/main">
  <c r="D8" i="4" l="1"/>
  <c r="B19" i="3"/>
  <c r="A3" i="4"/>
  <c r="A18" i="4" l="1"/>
  <c r="B18" i="4" l="1"/>
  <c r="D3" i="4"/>
  <c r="D13" i="4"/>
  <c r="E13" i="4" s="1"/>
  <c r="F13" i="4" s="1"/>
  <c r="B8" i="4"/>
  <c r="C3" i="4"/>
  <c r="B3" i="4"/>
  <c r="E3" i="4" s="1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A8" i="4" l="1"/>
  <c r="C8" i="4" s="1"/>
  <c r="H8" i="4" s="1"/>
  <c r="E8" i="4"/>
  <c r="F8" i="4" s="1"/>
  <c r="A13" i="4"/>
  <c r="B13" i="4" s="1"/>
  <c r="G8" i="4" l="1"/>
  <c r="D18" i="4"/>
  <c r="C13" i="4"/>
  <c r="C18" i="4"/>
  <c r="E18" i="4" l="1"/>
  <c r="F18" i="4" s="1"/>
  <c r="G13" i="4"/>
  <c r="C23" i="4" s="1"/>
  <c r="I8" i="4"/>
  <c r="A23" i="4" s="1"/>
  <c r="G18" i="4" l="1"/>
  <c r="E23" i="4" s="1"/>
  <c r="G23" i="4" s="1"/>
  <c r="H23" i="4" s="1"/>
  <c r="C26" i="3" l="1"/>
  <c r="C27" i="3" l="1"/>
  <c r="C29" i="3"/>
</calcChain>
</file>

<file path=xl/sharedStrings.xml><?xml version="1.0" encoding="utf-8"?>
<sst xmlns="http://schemas.openxmlformats.org/spreadsheetml/2006/main" count="91" uniqueCount="82">
  <si>
    <t>I/IV</t>
  </si>
  <si>
    <t>II</t>
  </si>
  <si>
    <t>III</t>
  </si>
  <si>
    <t>IV</t>
  </si>
  <si>
    <t>V</t>
  </si>
  <si>
    <t>VI</t>
  </si>
  <si>
    <t>Jahrgang</t>
  </si>
  <si>
    <t>Renteneintrittsalter</t>
  </si>
  <si>
    <t>Monatsbrutto</t>
  </si>
  <si>
    <t>Bitte ausfüllen</t>
  </si>
  <si>
    <t>Steuerklasse</t>
  </si>
  <si>
    <t>Pauschaliertes Netto</t>
  </si>
  <si>
    <r>
      <rPr>
        <b/>
        <sz val="11"/>
        <color theme="1"/>
        <rFont val="Calibri"/>
        <family val="2"/>
        <scheme val="minor"/>
      </rPr>
      <t>Pauschaliertes Netto</t>
    </r>
    <r>
      <rPr>
        <sz val="11"/>
        <color theme="1"/>
        <rFont val="Calibri"/>
        <family val="2"/>
        <scheme val="minor"/>
      </rPr>
      <t xml:space="preserve"> (in Abhängigkeit der Steuerklassen)</t>
    </r>
  </si>
  <si>
    <t>Anzahl Kinder</t>
  </si>
  <si>
    <t>Geburtstag</t>
  </si>
  <si>
    <t>Geburtsjahr</t>
  </si>
  <si>
    <t>ALG-Bezugszeit (§ 127)</t>
  </si>
  <si>
    <t>Mo bis</t>
  </si>
  <si>
    <t xml:space="preserve">Mo ab </t>
  </si>
  <si>
    <t>Jahre</t>
  </si>
  <si>
    <t>ALG-Satz (§129 SGB III)</t>
  </si>
  <si>
    <t>Monate</t>
  </si>
  <si>
    <t>Monate bis zur Rente nach AL</t>
  </si>
  <si>
    <t>BZG</t>
  </si>
  <si>
    <t>des bisherigen Einkommens</t>
  </si>
  <si>
    <t>Lebenserwartung</t>
  </si>
  <si>
    <t>Entgeltpunkte vom Jahresbrutto</t>
  </si>
  <si>
    <t>individueller Rentenwert (RW)</t>
  </si>
  <si>
    <t>Minderung des RW während ALG I-Bezug</t>
  </si>
  <si>
    <t>Finanzielle Nachteile durch Arbeitslosigkeit</t>
  </si>
  <si>
    <t>Finanzielle Nachteile durch Einkommensminderung in neuem Beschäftigungsverhältnis</t>
  </si>
  <si>
    <t>Summe der Nachteile</t>
  </si>
  <si>
    <t>+</t>
  </si>
  <si>
    <t>=</t>
  </si>
  <si>
    <t>Summe Netto-Nachteil</t>
  </si>
  <si>
    <t>Steuersatz</t>
  </si>
  <si>
    <t>Brutto-Nachteil</t>
  </si>
  <si>
    <t xml:space="preserve">ggf. anzupassen </t>
  </si>
  <si>
    <t>monatliches Nettoeinkommen</t>
  </si>
  <si>
    <t>Brutto Nachteil während Zeitraum</t>
  </si>
  <si>
    <t>Faktor bei Formel:</t>
  </si>
  <si>
    <t>ERGEBNIS</t>
  </si>
  <si>
    <t>Rentennachteile durch Arbeitslosigkeit und Einkommensminderung in neuem Beschäftigungsverhältnis</t>
  </si>
  <si>
    <t>monatliches Bruttoeinkommen</t>
  </si>
  <si>
    <t>Eintrittsdatum in aktuelles Beschäftigungsverhältnis</t>
  </si>
  <si>
    <t>mit Kind/ern</t>
  </si>
  <si>
    <r>
      <t xml:space="preserve">Alter nach AL 
</t>
    </r>
    <r>
      <rPr>
        <sz val="9"/>
        <color theme="1"/>
        <rFont val="Arial"/>
        <family val="2"/>
      </rPr>
      <t>(in Jahren)</t>
    </r>
  </si>
  <si>
    <r>
      <t xml:space="preserve">erwartete Einkommens-einbußen in neuem Beschäftigungs-verhältnis 
</t>
    </r>
    <r>
      <rPr>
        <sz val="9"/>
        <color theme="1"/>
        <rFont val="Arial"/>
        <family val="2"/>
      </rPr>
      <t>(monatlich)</t>
    </r>
  </si>
  <si>
    <r>
      <t xml:space="preserve">Alter 
</t>
    </r>
    <r>
      <rPr>
        <sz val="9"/>
        <color theme="1"/>
        <rFont val="Arial"/>
        <family val="2"/>
      </rPr>
      <t>(in Jahren)</t>
    </r>
  </si>
  <si>
    <r>
      <t xml:space="preserve">Renteneintrittsalter 
</t>
    </r>
    <r>
      <rPr>
        <sz val="9"/>
        <color theme="1"/>
        <rFont val="Arial"/>
        <family val="2"/>
      </rPr>
      <t>(in Jahren)</t>
    </r>
  </si>
  <si>
    <r>
      <t xml:space="preserve">max. Bezugszeit ALG I 
</t>
    </r>
    <r>
      <rPr>
        <sz val="9"/>
        <color theme="1"/>
        <rFont val="Arial"/>
        <family val="2"/>
      </rPr>
      <t>(in Monaten)</t>
    </r>
  </si>
  <si>
    <r>
      <t xml:space="preserve">erwartete Dauer AL 
</t>
    </r>
    <r>
      <rPr>
        <sz val="9"/>
        <color theme="1"/>
        <rFont val="Arial"/>
        <family val="2"/>
      </rPr>
      <t>(in Monaten)</t>
    </r>
  </si>
  <si>
    <r>
      <t xml:space="preserve">ALG I-Bezugszeit 
</t>
    </r>
    <r>
      <rPr>
        <sz val="9"/>
        <color theme="1"/>
        <rFont val="Arial"/>
        <family val="2"/>
      </rPr>
      <t>(in Monaten)</t>
    </r>
  </si>
  <si>
    <t>ALG I- Satz</t>
  </si>
  <si>
    <t>Personenbezogene Daten</t>
  </si>
  <si>
    <r>
      <t xml:space="preserve">ALG I 
</t>
    </r>
    <r>
      <rPr>
        <sz val="9"/>
        <color theme="1"/>
        <rFont val="Arial"/>
        <family val="2"/>
      </rPr>
      <t>(monatlich)</t>
    </r>
  </si>
  <si>
    <r>
      <t xml:space="preserve">Minderung des RW nach ALG I-Anspruch bei fortdauernder ALG 
</t>
    </r>
    <r>
      <rPr>
        <sz val="9"/>
        <color theme="1"/>
        <rFont val="Arial"/>
        <family val="2"/>
      </rPr>
      <t>(während Zeitraum)</t>
    </r>
  </si>
  <si>
    <r>
      <t xml:space="preserve">Monate in neuem Beschäftigungs-verhältnis 
</t>
    </r>
    <r>
      <rPr>
        <sz val="9"/>
        <color theme="1"/>
        <rFont val="Arial"/>
        <family val="2"/>
      </rPr>
      <t>(während Zeitraum)</t>
    </r>
  </si>
  <si>
    <t xml:space="preserve">erwartete prozentuale Netto-minderung in neuem Beschäftigungs-verhältnis </t>
  </si>
  <si>
    <r>
      <t xml:space="preserve">erwartetes Netto-einkommen in neuem Beschäftigungs-verhältnis
</t>
    </r>
    <r>
      <rPr>
        <sz val="9"/>
        <color theme="1"/>
        <rFont val="Arial"/>
        <family val="2"/>
      </rPr>
      <t>(monatlich)</t>
    </r>
  </si>
  <si>
    <t xml:space="preserve">Minderung des RW wegen Einkommens-einbußen in neuem Beschäftigungs-verhältnis </t>
  </si>
  <si>
    <t>Divisor bei Formel:</t>
  </si>
  <si>
    <r>
      <t xml:space="preserve">erwartete Dauer der Arbeitslosigkeit 
</t>
    </r>
    <r>
      <rPr>
        <sz val="9"/>
        <color theme="1"/>
        <rFont val="Arial"/>
        <family val="2"/>
      </rPr>
      <t>(in Monaten)</t>
    </r>
  </si>
  <si>
    <r>
      <t xml:space="preserve">Dauer der konkreten Nachteilsbetrachtung 
</t>
    </r>
    <r>
      <rPr>
        <sz val="9"/>
        <color theme="1"/>
        <rFont val="Arial"/>
        <family val="2"/>
      </rPr>
      <t>(in Jahren)</t>
    </r>
  </si>
  <si>
    <r>
      <t xml:space="preserve">erwartete prozentuale Nettominderung in neuem Beschäftigungsverhältnis 
</t>
    </r>
    <r>
      <rPr>
        <b/>
        <sz val="9"/>
        <color rgb="FFFF0000"/>
        <rFont val="Arial"/>
        <family val="2"/>
      </rPr>
      <t>(negative Zahl!)</t>
    </r>
  </si>
  <si>
    <r>
      <t xml:space="preserve">Stichtag 
</t>
    </r>
    <r>
      <rPr>
        <sz val="9"/>
        <color theme="1"/>
        <rFont val="Arial"/>
        <family val="2"/>
      </rPr>
      <t>(bspw. aktuelles Datum)</t>
    </r>
  </si>
  <si>
    <r>
      <t xml:space="preserve">Rentenwert 
</t>
    </r>
    <r>
      <rPr>
        <sz val="9"/>
        <color theme="1"/>
        <rFont val="Arial"/>
        <family val="2"/>
      </rPr>
      <t>(Voreingabe Stand 1.07.2013)</t>
    </r>
  </si>
  <si>
    <r>
      <t>Abfindung = Monatsbrutto*BZG*</t>
    </r>
    <r>
      <rPr>
        <b/>
        <sz val="11"/>
        <color theme="1"/>
        <rFont val="Arial"/>
        <family val="2"/>
      </rPr>
      <t>Faktor</t>
    </r>
  </si>
  <si>
    <r>
      <t>Durchschnittseinkommen</t>
    </r>
    <r>
      <rPr>
        <sz val="11"/>
        <color theme="1"/>
        <rFont val="Arial"/>
        <family val="2"/>
      </rPr>
      <t xml:space="preserve"> 
</t>
    </r>
    <r>
      <rPr>
        <sz val="9"/>
        <color theme="1"/>
        <rFont val="Arial"/>
        <family val="2"/>
      </rPr>
      <t>(Voreingabe Stand 1.07.2013)</t>
    </r>
  </si>
  <si>
    <t>Renten-versicherung während ALG I</t>
  </si>
  <si>
    <r>
      <t>Abfindung =
Alter * BZG *Monatsbrutto /</t>
    </r>
    <r>
      <rPr>
        <b/>
        <sz val="11"/>
        <color theme="1"/>
        <rFont val="Arial"/>
        <family val="2"/>
      </rPr>
      <t>Divisor</t>
    </r>
  </si>
  <si>
    <t>monatlicher Nettoentgeltverlust</t>
  </si>
  <si>
    <t>Barwert des Nettoentgeltverlust während ALG I-Bezug</t>
  </si>
  <si>
    <t>monatlicher Zins</t>
  </si>
  <si>
    <t>Erwartete jährliche Einkommenssteigerung</t>
  </si>
  <si>
    <r>
      <t xml:space="preserve">Summe der monatlichen RW-Minderung 
</t>
    </r>
    <r>
      <rPr>
        <sz val="9"/>
        <color theme="1"/>
        <rFont val="Arial"/>
        <family val="2"/>
      </rPr>
      <t>(während Zeitraum)</t>
    </r>
  </si>
  <si>
    <r>
      <t xml:space="preserve">Barwert der erwarteten Einkommens-einbußen in neuem Beschäftigungs-verhältnis 
</t>
    </r>
    <r>
      <rPr>
        <sz val="9"/>
        <color theme="1"/>
        <rFont val="Arial"/>
        <family val="2"/>
      </rPr>
      <t>(während Zeitraum)</t>
    </r>
  </si>
  <si>
    <r>
      <t xml:space="preserve">Barwert der Nachteile nach ALG I-Anspruch bei fortdauernder ALO 
</t>
    </r>
    <r>
      <rPr>
        <sz val="9"/>
        <color theme="1"/>
        <rFont val="Arial"/>
        <family val="2"/>
      </rPr>
      <t>(während Zeitraum)</t>
    </r>
  </si>
  <si>
    <r>
      <t xml:space="preserve">Barwert der Gesamtnachteile durch ALO 
</t>
    </r>
    <r>
      <rPr>
        <sz val="9"/>
        <color theme="1"/>
        <rFont val="Arial"/>
        <family val="2"/>
      </rPr>
      <t>(während Zeitraum)</t>
    </r>
  </si>
  <si>
    <t>Barwert der Rentennachteile</t>
  </si>
  <si>
    <r>
      <t xml:space="preserve">Barwert der Gesamtnachteile durch AL 
</t>
    </r>
    <r>
      <rPr>
        <sz val="9"/>
        <color theme="1"/>
        <rFont val="Arial"/>
        <family val="2"/>
      </rPr>
      <t>(während Zeitraum)</t>
    </r>
  </si>
  <si>
    <r>
      <t xml:space="preserve">Zinssatz
</t>
    </r>
    <r>
      <rPr>
        <sz val="9"/>
        <color theme="1"/>
        <rFont val="Arial"/>
        <family val="2"/>
      </rPr>
      <t>(Voreingabe 10j Bundesanleihe mit Emissionsdatum 21.05.2014)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</si>
</sst>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164" formatCode="#,##0.00\ &quot;€&quot;"/>
    <numFmt numFmtId="165" formatCode="@\ *."/>
    <numFmt numFmtId="166" formatCode="0.0_)"/>
    <numFmt numFmtId="167" formatCode="\ @\ *."/>
    <numFmt numFmtId="168" formatCode="\+#\ ###\ ##0;\-\ #\ ###\ ##0;\-"/>
    <numFmt numFmtId="169" formatCode="* &quot;[&quot;#0&quot;]&quot;"/>
    <numFmt numFmtId="170" formatCode="*+\ #\ ###\ ###\ ##0.0;\-\ #\ ###\ ###\ ##0.0;* &quot;&quot;\-&quot;&quot;"/>
    <numFmt numFmtId="171" formatCode="\+\ #\ ###\ ###\ ##0.0;\-\ #\ ###\ ###\ ##0.0;* &quot;&quot;\-&quot;&quot;"/>
    <numFmt numFmtId="172" formatCode="* &quot;[&quot;#0\ \ &quot;]&quot;"/>
    <numFmt numFmtId="173" formatCode="##\ ###\ ##0"/>
    <numFmt numFmtId="174" formatCode="#\ ###\ ###"/>
    <numFmt numFmtId="175" formatCode="#\ ###\ ##0.0;\-\ #\ ###\ ##0.0;\-"/>
    <numFmt numFmtId="176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3F3F76"/>
      <name val="Arial"/>
      <family val="2"/>
    </font>
    <font>
      <b/>
      <sz val="11"/>
      <color theme="1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Tahoma"/>
      <family val="2"/>
    </font>
    <font>
      <sz val="11"/>
      <color rgb="FF9C6500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1"/>
      <color rgb="FF9C0006"/>
      <name val="Arial"/>
      <family val="2"/>
    </font>
    <font>
      <sz val="7.5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FA7D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F9999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7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5" fontId="4" fillId="0" borderId="0"/>
    <xf numFmtId="49" fontId="4" fillId="0" borderId="0"/>
    <xf numFmtId="166" fontId="5" fillId="0" borderId="0">
      <alignment horizontal="center"/>
    </xf>
    <xf numFmtId="167" fontId="4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168" fontId="5" fillId="0" borderId="0"/>
    <xf numFmtId="169" fontId="5" fillId="0" borderId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170" fontId="5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171" fontId="5" fillId="0" borderId="0">
      <alignment horizontal="center"/>
    </xf>
    <xf numFmtId="172" fontId="5" fillId="0" borderId="0">
      <alignment horizontal="center"/>
    </xf>
    <xf numFmtId="173" fontId="5" fillId="0" borderId="0">
      <alignment horizontal="center"/>
    </xf>
    <xf numFmtId="174" fontId="5" fillId="0" borderId="0">
      <alignment horizontal="center"/>
    </xf>
    <xf numFmtId="175" fontId="5" fillId="0" borderId="0">
      <alignment horizontal="center"/>
    </xf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5" borderId="4" applyNumberFormat="0" applyAlignment="0" applyProtection="0"/>
    <xf numFmtId="0" fontId="11" fillId="0" borderId="9" applyNumberFormat="0" applyFill="0" applyAlignment="0" applyProtection="0"/>
    <xf numFmtId="0" fontId="12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6" fillId="4" borderId="0" applyNumberFormat="0" applyBorder="0" applyAlignment="0" applyProtection="0"/>
    <xf numFmtId="0" fontId="17" fillId="0" borderId="10" applyFont="0" applyBorder="0" applyAlignment="0"/>
    <xf numFmtId="1" fontId="18" fillId="33" borderId="11">
      <alignment horizontal="right"/>
    </xf>
    <xf numFmtId="0" fontId="6" fillId="8" borderId="8" applyNumberFormat="0" applyFont="0" applyAlignment="0" applyProtection="0"/>
    <xf numFmtId="9" fontId="5" fillId="0" borderId="0" applyFont="0" applyFill="0" applyBorder="0" applyAlignment="0" applyProtection="0"/>
    <xf numFmtId="0" fontId="19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176" fontId="20" fillId="0" borderId="0">
      <alignment horizontal="center" vertical="center"/>
    </xf>
    <xf numFmtId="0" fontId="21" fillId="0" borderId="1" applyNumberFormat="0" applyFill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44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7" borderId="7" applyNumberFormat="0" applyAlignment="0" applyProtection="0"/>
  </cellStyleXfs>
  <cellXfs count="185">
    <xf numFmtId="0" fontId="0" fillId="0" borderId="0" xfId="0"/>
    <xf numFmtId="0" fontId="2" fillId="0" borderId="0" xfId="3"/>
    <xf numFmtId="164" fontId="2" fillId="0" borderId="0" xfId="3" applyNumberFormat="1"/>
    <xf numFmtId="0" fontId="2" fillId="0" borderId="22" xfId="3" applyBorder="1" applyAlignment="1">
      <alignment vertical="center" wrapText="1"/>
    </xf>
    <xf numFmtId="0" fontId="2" fillId="0" borderId="43" xfId="3" applyBorder="1" applyAlignment="1">
      <alignment vertical="center" wrapText="1"/>
    </xf>
    <xf numFmtId="44" fontId="2" fillId="0" borderId="0" xfId="3" applyNumberFormat="1" applyBorder="1" applyAlignment="1">
      <alignment vertical="center" wrapText="1"/>
    </xf>
    <xf numFmtId="44" fontId="2" fillId="0" borderId="30" xfId="3" applyNumberFormat="1" applyBorder="1" applyAlignment="1">
      <alignment vertical="center" wrapText="1"/>
    </xf>
    <xf numFmtId="44" fontId="0" fillId="0" borderId="0" xfId="4" applyNumberFormat="1" applyFont="1" applyBorder="1" applyAlignment="1">
      <alignment vertical="center" wrapText="1"/>
    </xf>
    <xf numFmtId="44" fontId="0" fillId="0" borderId="30" xfId="4" applyNumberFormat="1" applyFont="1" applyBorder="1" applyAlignment="1">
      <alignment vertical="center" wrapText="1"/>
    </xf>
    <xf numFmtId="44" fontId="0" fillId="0" borderId="29" xfId="4" applyNumberFormat="1" applyFont="1" applyBorder="1" applyAlignment="1">
      <alignment vertical="center" wrapText="1"/>
    </xf>
    <xf numFmtId="44" fontId="0" fillId="0" borderId="31" xfId="4" applyNumberFormat="1" applyFont="1" applyBorder="1" applyAlignment="1">
      <alignment vertical="center" wrapText="1"/>
    </xf>
    <xf numFmtId="44" fontId="2" fillId="0" borderId="50" xfId="3" applyNumberFormat="1" applyBorder="1" applyAlignment="1">
      <alignment vertical="center" wrapText="1"/>
    </xf>
    <xf numFmtId="44" fontId="2" fillId="0" borderId="39" xfId="3" applyNumberFormat="1" applyBorder="1" applyAlignment="1">
      <alignment vertical="center" wrapText="1"/>
    </xf>
    <xf numFmtId="0" fontId="6" fillId="0" borderId="0" xfId="0" applyFont="1" applyBorder="1" applyProtection="1">
      <protection hidden="1"/>
    </xf>
    <xf numFmtId="2" fontId="6" fillId="0" borderId="0" xfId="0" applyNumberFormat="1" applyFont="1" applyBorder="1" applyAlignment="1" applyProtection="1">
      <protection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Protection="1">
      <protection hidden="1"/>
    </xf>
    <xf numFmtId="0" fontId="27" fillId="0" borderId="38" xfId="0" applyFont="1" applyBorder="1" applyAlignment="1" applyProtection="1">
      <alignment horizontal="center" vertical="center" wrapText="1"/>
      <protection hidden="1"/>
    </xf>
    <xf numFmtId="0" fontId="27" fillId="0" borderId="44" xfId="0" applyFont="1" applyBorder="1" applyAlignment="1" applyProtection="1">
      <alignment horizontal="center" vertical="center" wrapText="1"/>
      <protection hidden="1"/>
    </xf>
    <xf numFmtId="44" fontId="28" fillId="0" borderId="46" xfId="1" applyFont="1" applyBorder="1" applyProtection="1">
      <protection hidden="1"/>
    </xf>
    <xf numFmtId="0" fontId="28" fillId="0" borderId="47" xfId="0" applyFont="1" applyBorder="1" applyProtection="1">
      <protection hidden="1"/>
    </xf>
    <xf numFmtId="2" fontId="28" fillId="0" borderId="47" xfId="0" applyNumberFormat="1" applyFont="1" applyBorder="1" applyProtection="1">
      <protection hidden="1"/>
    </xf>
    <xf numFmtId="44" fontId="28" fillId="0" borderId="0" xfId="1" applyFont="1" applyBorder="1" applyProtection="1">
      <protection hidden="1"/>
    </xf>
    <xf numFmtId="0" fontId="28" fillId="0" borderId="0" xfId="0" applyFont="1" applyBorder="1" applyProtection="1">
      <protection hidden="1"/>
    </xf>
    <xf numFmtId="2" fontId="28" fillId="0" borderId="0" xfId="0" applyNumberFormat="1" applyFont="1" applyBorder="1" applyProtection="1">
      <protection hidden="1"/>
    </xf>
    <xf numFmtId="44" fontId="6" fillId="0" borderId="0" xfId="0" applyNumberFormat="1" applyFont="1" applyBorder="1" applyProtection="1">
      <protection hidden="1"/>
    </xf>
    <xf numFmtId="0" fontId="27" fillId="39" borderId="44" xfId="0" applyFont="1" applyFill="1" applyBorder="1" applyAlignment="1" applyProtection="1">
      <alignment horizontal="center" vertical="center" wrapText="1"/>
      <protection hidden="1"/>
    </xf>
    <xf numFmtId="0" fontId="27" fillId="39" borderId="45" xfId="0" applyFont="1" applyFill="1" applyBorder="1" applyAlignment="1" applyProtection="1">
      <alignment horizontal="center" vertical="center" wrapText="1"/>
      <protection hidden="1"/>
    </xf>
    <xf numFmtId="0" fontId="27" fillId="37" borderId="35" xfId="0" applyFont="1" applyFill="1" applyBorder="1" applyAlignment="1" applyProtection="1">
      <alignment horizontal="center" vertical="center" wrapText="1"/>
      <protection hidden="1"/>
    </xf>
    <xf numFmtId="0" fontId="28" fillId="0" borderId="46" xfId="0" applyFont="1" applyBorder="1" applyProtection="1">
      <protection hidden="1"/>
    </xf>
    <xf numFmtId="9" fontId="28" fillId="0" borderId="47" xfId="2" applyFont="1" applyBorder="1" applyProtection="1">
      <protection hidden="1"/>
    </xf>
    <xf numFmtId="44" fontId="28" fillId="0" borderId="47" xfId="1" applyFont="1" applyBorder="1" applyProtection="1">
      <protection hidden="1"/>
    </xf>
    <xf numFmtId="44" fontId="28" fillId="0" borderId="47" xfId="0" applyNumberFormat="1" applyFont="1" applyBorder="1" applyProtection="1">
      <protection hidden="1"/>
    </xf>
    <xf numFmtId="44" fontId="28" fillId="39" borderId="47" xfId="0" applyNumberFormat="1" applyFont="1" applyFill="1" applyBorder="1" applyProtection="1">
      <protection hidden="1"/>
    </xf>
    <xf numFmtId="44" fontId="28" fillId="39" borderId="48" xfId="0" applyNumberFormat="1" applyFont="1" applyFill="1" applyBorder="1" applyProtection="1">
      <protection hidden="1"/>
    </xf>
    <xf numFmtId="44" fontId="28" fillId="37" borderId="40" xfId="0" applyNumberFormat="1" applyFont="1" applyFill="1" applyBorder="1" applyProtection="1">
      <protection hidden="1"/>
    </xf>
    <xf numFmtId="44" fontId="6" fillId="0" borderId="0" xfId="0" applyNumberFormat="1" applyFont="1" applyProtection="1">
      <protection hidden="1"/>
    </xf>
    <xf numFmtId="44" fontId="6" fillId="0" borderId="0" xfId="1" applyFont="1" applyBorder="1" applyProtection="1">
      <protection hidden="1"/>
    </xf>
    <xf numFmtId="2" fontId="6" fillId="0" borderId="0" xfId="0" applyNumberFormat="1" applyFont="1" applyBorder="1" applyProtection="1">
      <protection hidden="1"/>
    </xf>
    <xf numFmtId="9" fontId="6" fillId="0" borderId="0" xfId="2" applyFont="1" applyBorder="1" applyProtection="1">
      <protection hidden="1"/>
    </xf>
    <xf numFmtId="0" fontId="27" fillId="0" borderId="45" xfId="0" applyFont="1" applyBorder="1" applyAlignment="1" applyProtection="1">
      <alignment horizontal="center" vertical="center" wrapText="1"/>
      <protection hidden="1"/>
    </xf>
    <xf numFmtId="0" fontId="27" fillId="35" borderId="36" xfId="0" applyFont="1" applyFill="1" applyBorder="1" applyAlignment="1" applyProtection="1">
      <alignment horizontal="center" vertical="center" wrapText="1"/>
      <protection hidden="1"/>
    </xf>
    <xf numFmtId="2" fontId="28" fillId="0" borderId="46" xfId="0" applyNumberFormat="1" applyFont="1" applyBorder="1" applyProtection="1">
      <protection hidden="1"/>
    </xf>
    <xf numFmtId="44" fontId="28" fillId="0" borderId="48" xfId="0" applyNumberFormat="1" applyFont="1" applyBorder="1" applyProtection="1">
      <protection hidden="1"/>
    </xf>
    <xf numFmtId="44" fontId="28" fillId="35" borderId="40" xfId="0" applyNumberFormat="1" applyFont="1" applyFill="1" applyBorder="1" applyProtection="1"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27" fillId="40" borderId="44" xfId="0" applyFont="1" applyFill="1" applyBorder="1" applyAlignment="1" applyProtection="1">
      <alignment horizontal="center" vertical="center" wrapText="1"/>
      <protection hidden="1"/>
    </xf>
    <xf numFmtId="0" fontId="27" fillId="36" borderId="36" xfId="0" applyFont="1" applyFill="1" applyBorder="1" applyAlignment="1" applyProtection="1">
      <alignment horizontal="center" vertical="center" wrapText="1"/>
      <protection hidden="1"/>
    </xf>
    <xf numFmtId="44" fontId="28" fillId="40" borderId="47" xfId="1" applyFont="1" applyFill="1" applyBorder="1" applyProtection="1">
      <protection hidden="1"/>
    </xf>
    <xf numFmtId="44" fontId="28" fillId="40" borderId="47" xfId="0" applyNumberFormat="1" applyFont="1" applyFill="1" applyBorder="1" applyProtection="1">
      <protection hidden="1"/>
    </xf>
    <xf numFmtId="44" fontId="28" fillId="0" borderId="48" xfId="0" applyNumberFormat="1" applyFont="1" applyBorder="1" applyAlignment="1" applyProtection="1">
      <alignment horizontal="center"/>
      <protection hidden="1"/>
    </xf>
    <xf numFmtId="44" fontId="28" fillId="36" borderId="40" xfId="1" applyFont="1" applyFill="1" applyBorder="1" applyProtection="1">
      <protection hidden="1"/>
    </xf>
    <xf numFmtId="0" fontId="27" fillId="37" borderId="41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7" fillId="35" borderId="41" xfId="0" applyFont="1" applyFill="1" applyBorder="1" applyAlignment="1" applyProtection="1">
      <alignment horizontal="center" vertical="center" wrapText="1"/>
      <protection hidden="1"/>
    </xf>
    <xf numFmtId="0" fontId="28" fillId="0" borderId="34" xfId="0" applyFont="1" applyBorder="1" applyAlignment="1" applyProtection="1">
      <alignment horizontal="center" vertical="center"/>
      <protection hidden="1"/>
    </xf>
    <xf numFmtId="0" fontId="27" fillId="36" borderId="35" xfId="0" applyFont="1" applyFill="1" applyBorder="1" applyAlignment="1" applyProtection="1">
      <alignment horizontal="center" vertical="center" wrapText="1"/>
      <protection hidden="1"/>
    </xf>
    <xf numFmtId="0" fontId="27" fillId="0" borderId="42" xfId="0" applyFont="1" applyFill="1" applyBorder="1" applyAlignment="1" applyProtection="1">
      <alignment horizontal="center" vertical="center" wrapText="1"/>
      <protection hidden="1"/>
    </xf>
    <xf numFmtId="0" fontId="27" fillId="38" borderId="43" xfId="0" applyFont="1" applyFill="1" applyBorder="1" applyAlignment="1" applyProtection="1">
      <alignment horizontal="center" vertical="center" wrapText="1"/>
      <protection hidden="1"/>
    </xf>
    <xf numFmtId="44" fontId="28" fillId="37" borderId="33" xfId="0" applyNumberFormat="1" applyFont="1" applyFill="1" applyBorder="1" applyProtection="1">
      <protection hidden="1"/>
    </xf>
    <xf numFmtId="0" fontId="28" fillId="0" borderId="0" xfId="0" applyFont="1" applyProtection="1">
      <protection hidden="1"/>
    </xf>
    <xf numFmtId="44" fontId="28" fillId="35" borderId="33" xfId="0" applyNumberFormat="1" applyFont="1" applyFill="1" applyBorder="1" applyProtection="1">
      <protection hidden="1"/>
    </xf>
    <xf numFmtId="0" fontId="28" fillId="0" borderId="34" xfId="0" applyFont="1" applyBorder="1" applyProtection="1">
      <protection hidden="1"/>
    </xf>
    <xf numFmtId="44" fontId="28" fillId="36" borderId="31" xfId="0" applyNumberFormat="1" applyFont="1" applyFill="1" applyBorder="1" applyProtection="1">
      <protection hidden="1"/>
    </xf>
    <xf numFmtId="44" fontId="28" fillId="0" borderId="39" xfId="0" applyNumberFormat="1" applyFont="1" applyFill="1" applyBorder="1" applyProtection="1">
      <protection hidden="1"/>
    </xf>
    <xf numFmtId="44" fontId="27" fillId="38" borderId="31" xfId="1" applyFont="1" applyFill="1" applyBorder="1" applyProtection="1">
      <protection hidden="1"/>
    </xf>
    <xf numFmtId="0" fontId="18" fillId="0" borderId="38" xfId="60" applyFont="1" applyBorder="1" applyAlignment="1" applyProtection="1">
      <alignment horizontal="right"/>
      <protection hidden="1"/>
    </xf>
    <xf numFmtId="0" fontId="18" fillId="0" borderId="36" xfId="60" applyFont="1" applyBorder="1" applyAlignment="1" applyProtection="1">
      <alignment horizontal="right"/>
      <protection hidden="1"/>
    </xf>
    <xf numFmtId="0" fontId="5" fillId="0" borderId="0" xfId="60" applyProtection="1">
      <protection hidden="1"/>
    </xf>
    <xf numFmtId="0" fontId="5" fillId="0" borderId="50" xfId="60" applyFont="1" applyBorder="1" applyAlignment="1" applyProtection="1">
      <alignment horizontal="right"/>
      <protection hidden="1"/>
    </xf>
    <xf numFmtId="0" fontId="5" fillId="0" borderId="30" xfId="60" applyBorder="1" applyAlignment="1" applyProtection="1">
      <alignment horizontal="right"/>
      <protection hidden="1"/>
    </xf>
    <xf numFmtId="0" fontId="5" fillId="0" borderId="50" xfId="60" applyBorder="1" applyAlignment="1" applyProtection="1">
      <alignment horizontal="right"/>
      <protection hidden="1"/>
    </xf>
    <xf numFmtId="2" fontId="5" fillId="0" borderId="30" xfId="60" applyNumberFormat="1" applyFont="1" applyBorder="1" applyAlignment="1" applyProtection="1">
      <alignment horizontal="right"/>
      <protection hidden="1"/>
    </xf>
    <xf numFmtId="0" fontId="5" fillId="0" borderId="0" xfId="60" applyBorder="1" applyProtection="1">
      <protection hidden="1"/>
    </xf>
    <xf numFmtId="0" fontId="5" fillId="0" borderId="0" xfId="60" applyAlignment="1" applyProtection="1">
      <alignment vertical="center"/>
      <protection hidden="1"/>
    </xf>
    <xf numFmtId="2" fontId="5" fillId="0" borderId="30" xfId="60" applyNumberFormat="1" applyBorder="1" applyAlignment="1" applyProtection="1">
      <alignment horizontal="right"/>
      <protection hidden="1"/>
    </xf>
    <xf numFmtId="0" fontId="5" fillId="0" borderId="39" xfId="60" applyBorder="1" applyAlignment="1" applyProtection="1">
      <alignment horizontal="right"/>
      <protection hidden="1"/>
    </xf>
    <xf numFmtId="2" fontId="5" fillId="0" borderId="31" xfId="60" applyNumberFormat="1" applyBorder="1" applyAlignment="1" applyProtection="1">
      <alignment horizontal="right"/>
      <protection hidden="1"/>
    </xf>
    <xf numFmtId="0" fontId="5" fillId="0" borderId="0" xfId="60" applyAlignment="1" applyProtection="1">
      <alignment horizontal="right"/>
      <protection hidden="1"/>
    </xf>
    <xf numFmtId="0" fontId="30" fillId="0" borderId="12" xfId="0" applyFont="1" applyBorder="1" applyProtection="1">
      <protection hidden="1"/>
    </xf>
    <xf numFmtId="0" fontId="6" fillId="0" borderId="13" xfId="0" applyFont="1" applyBorder="1" applyProtection="1">
      <protection hidden="1"/>
    </xf>
    <xf numFmtId="0" fontId="6" fillId="0" borderId="32" xfId="0" applyFont="1" applyBorder="1" applyProtection="1">
      <protection hidden="1"/>
    </xf>
    <xf numFmtId="0" fontId="6" fillId="0" borderId="34" xfId="0" applyFont="1" applyBorder="1" applyProtection="1">
      <protection hidden="1"/>
    </xf>
    <xf numFmtId="0" fontId="6" fillId="0" borderId="14" xfId="0" applyFont="1" applyBorder="1" applyProtection="1">
      <protection hidden="1"/>
    </xf>
    <xf numFmtId="0" fontId="6" fillId="0" borderId="30" xfId="0" applyFont="1" applyBorder="1" applyProtection="1">
      <protection hidden="1"/>
    </xf>
    <xf numFmtId="0" fontId="11" fillId="0" borderId="60" xfId="0" applyFont="1" applyBorder="1" applyProtection="1">
      <protection hidden="1"/>
    </xf>
    <xf numFmtId="44" fontId="6" fillId="0" borderId="23" xfId="0" applyNumberFormat="1" applyFont="1" applyBorder="1" applyProtection="1">
      <protection locked="0" hidden="1"/>
    </xf>
    <xf numFmtId="0" fontId="6" fillId="0" borderId="49" xfId="0" applyFont="1" applyBorder="1" applyProtection="1">
      <protection hidden="1"/>
    </xf>
    <xf numFmtId="0" fontId="11" fillId="0" borderId="60" xfId="0" applyFont="1" applyBorder="1" applyAlignment="1" applyProtection="1">
      <alignment vertical="center" wrapText="1"/>
      <protection hidden="1"/>
    </xf>
    <xf numFmtId="44" fontId="6" fillId="0" borderId="23" xfId="1" applyFont="1" applyBorder="1" applyAlignment="1" applyProtection="1">
      <alignment vertical="center"/>
      <protection locked="0" hidden="1"/>
    </xf>
    <xf numFmtId="0" fontId="6" fillId="0" borderId="49" xfId="0" applyFont="1" applyBorder="1" applyAlignment="1" applyProtection="1">
      <alignment vertical="center"/>
      <protection hidden="1"/>
    </xf>
    <xf numFmtId="0" fontId="33" fillId="0" borderId="19" xfId="60" applyFont="1" applyBorder="1" applyProtection="1">
      <protection hidden="1"/>
    </xf>
    <xf numFmtId="0" fontId="33" fillId="0" borderId="20" xfId="60" applyFont="1" applyBorder="1" applyProtection="1">
      <protection hidden="1"/>
    </xf>
    <xf numFmtId="0" fontId="6" fillId="0" borderId="20" xfId="0" applyFont="1" applyBorder="1" applyAlignment="1" applyProtection="1">
      <alignment horizontal="center"/>
      <protection hidden="1"/>
    </xf>
    <xf numFmtId="0" fontId="6" fillId="0" borderId="21" xfId="0" applyFont="1" applyBorder="1" applyAlignment="1" applyProtection="1">
      <alignment horizontal="left"/>
      <protection hidden="1"/>
    </xf>
    <xf numFmtId="0" fontId="6" fillId="0" borderId="23" xfId="0" applyFont="1" applyBorder="1" applyAlignment="1" applyProtection="1">
      <alignment vertical="center"/>
      <protection locked="0" hidden="1"/>
    </xf>
    <xf numFmtId="0" fontId="33" fillId="0" borderId="15" xfId="60" applyFont="1" applyBorder="1" applyProtection="1">
      <protection hidden="1"/>
    </xf>
    <xf numFmtId="0" fontId="33" fillId="0" borderId="0" xfId="60" applyFont="1" applyBorder="1" applyProtection="1"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6" fillId="0" borderId="16" xfId="0" applyFont="1" applyBorder="1" applyAlignment="1" applyProtection="1">
      <alignment horizontal="left"/>
      <protection hidden="1"/>
    </xf>
    <xf numFmtId="14" fontId="6" fillId="0" borderId="23" xfId="0" applyNumberFormat="1" applyFont="1" applyBorder="1" applyAlignment="1" applyProtection="1">
      <alignment vertical="center"/>
      <protection locked="0" hidden="1"/>
    </xf>
    <xf numFmtId="0" fontId="33" fillId="0" borderId="17" xfId="60" applyFont="1" applyFill="1" applyBorder="1" applyProtection="1">
      <protection hidden="1"/>
    </xf>
    <xf numFmtId="0" fontId="33" fillId="0" borderId="22" xfId="60" applyFont="1" applyBorder="1" applyProtection="1">
      <protection hidden="1"/>
    </xf>
    <xf numFmtId="0" fontId="6" fillId="0" borderId="22" xfId="0" applyFont="1" applyBorder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left"/>
      <protection hidden="1"/>
    </xf>
    <xf numFmtId="9" fontId="6" fillId="0" borderId="23" xfId="0" applyNumberFormat="1" applyFont="1" applyBorder="1" applyAlignment="1" applyProtection="1">
      <alignment vertical="center"/>
      <protection locked="0" hidden="1"/>
    </xf>
    <xf numFmtId="9" fontId="33" fillId="0" borderId="55" xfId="60" applyNumberFormat="1" applyFont="1" applyBorder="1" applyProtection="1">
      <protection hidden="1"/>
    </xf>
    <xf numFmtId="0" fontId="6" fillId="0" borderId="61" xfId="0" applyFont="1" applyBorder="1" applyAlignment="1" applyProtection="1">
      <alignment wrapText="1"/>
      <protection hidden="1"/>
    </xf>
    <xf numFmtId="0" fontId="6" fillId="0" borderId="11" xfId="0" applyFont="1" applyBorder="1" applyAlignment="1" applyProtection="1">
      <alignment vertical="center"/>
      <protection hidden="1"/>
    </xf>
    <xf numFmtId="9" fontId="33" fillId="0" borderId="56" xfId="60" applyNumberFormat="1" applyFont="1" applyBorder="1" applyProtection="1">
      <protection hidden="1"/>
    </xf>
    <xf numFmtId="0" fontId="6" fillId="0" borderId="61" xfId="0" applyFont="1" applyBorder="1" applyProtection="1">
      <protection hidden="1"/>
    </xf>
    <xf numFmtId="0" fontId="6" fillId="0" borderId="11" xfId="0" applyFont="1" applyBorder="1" applyProtection="1">
      <protection hidden="1"/>
    </xf>
    <xf numFmtId="0" fontId="6" fillId="0" borderId="28" xfId="0" applyFont="1" applyBorder="1" applyProtection="1">
      <protection hidden="1"/>
    </xf>
    <xf numFmtId="0" fontId="6" fillId="0" borderId="29" xfId="0" applyFont="1" applyBorder="1" applyProtection="1">
      <protection hidden="1"/>
    </xf>
    <xf numFmtId="0" fontId="6" fillId="0" borderId="31" xfId="0" applyFont="1" applyBorder="1" applyProtection="1">
      <protection hidden="1"/>
    </xf>
    <xf numFmtId="0" fontId="11" fillId="0" borderId="60" xfId="0" applyFont="1" applyBorder="1" applyAlignment="1" applyProtection="1">
      <alignment wrapText="1"/>
      <protection hidden="1"/>
    </xf>
    <xf numFmtId="9" fontId="6" fillId="0" borderId="0" xfId="0" applyNumberFormat="1" applyFont="1" applyBorder="1" applyAlignment="1" applyProtection="1">
      <alignment horizontal="right" vertical="center"/>
      <protection locked="0" hidden="1"/>
    </xf>
    <xf numFmtId="44" fontId="6" fillId="0" borderId="11" xfId="1" applyFont="1" applyBorder="1" applyAlignment="1" applyProtection="1">
      <alignment vertical="center"/>
      <protection locked="0" hidden="1"/>
    </xf>
    <xf numFmtId="0" fontId="6" fillId="0" borderId="23" xfId="0" applyFont="1" applyBorder="1" applyProtection="1">
      <protection locked="0" hidden="1"/>
    </xf>
    <xf numFmtId="0" fontId="11" fillId="0" borderId="42" xfId="0" applyFont="1" applyBorder="1" applyAlignment="1" applyProtection="1">
      <alignment horizontal="left" wrapText="1"/>
      <protection hidden="1"/>
    </xf>
    <xf numFmtId="10" fontId="6" fillId="0" borderId="22" xfId="0" applyNumberFormat="1" applyFont="1" applyBorder="1" applyProtection="1">
      <protection locked="0" hidden="1"/>
    </xf>
    <xf numFmtId="9" fontId="6" fillId="0" borderId="49" xfId="0" applyNumberFormat="1" applyFont="1" applyBorder="1" applyProtection="1">
      <protection hidden="1"/>
    </xf>
    <xf numFmtId="0" fontId="6" fillId="0" borderId="16" xfId="0" applyFont="1" applyBorder="1" applyProtection="1">
      <protection hidden="1"/>
    </xf>
    <xf numFmtId="0" fontId="11" fillId="0" borderId="39" xfId="0" applyFont="1" applyBorder="1" applyAlignment="1" applyProtection="1">
      <alignment horizontal="left"/>
      <protection hidden="1"/>
    </xf>
    <xf numFmtId="10" fontId="6" fillId="0" borderId="29" xfId="0" applyNumberFormat="1" applyFont="1" applyBorder="1" applyProtection="1">
      <protection hidden="1"/>
    </xf>
    <xf numFmtId="9" fontId="6" fillId="0" borderId="29" xfId="0" applyNumberFormat="1" applyFont="1" applyBorder="1" applyProtection="1">
      <protection locked="0" hidden="1"/>
    </xf>
    <xf numFmtId="0" fontId="11" fillId="0" borderId="14" xfId="0" applyFont="1" applyBorder="1" applyAlignment="1" applyProtection="1">
      <alignment horizontal="right"/>
      <protection hidden="1"/>
    </xf>
    <xf numFmtId="9" fontId="6" fillId="0" borderId="0" xfId="0" applyNumberFormat="1" applyFont="1" applyBorder="1" applyProtection="1">
      <protection hidden="1"/>
    </xf>
    <xf numFmtId="0" fontId="6" fillId="0" borderId="27" xfId="0" applyFont="1" applyBorder="1" applyProtection="1">
      <protection hidden="1"/>
    </xf>
    <xf numFmtId="2" fontId="6" fillId="41" borderId="15" xfId="0" applyNumberFormat="1" applyFont="1" applyFill="1" applyBorder="1" applyAlignment="1" applyProtection="1">
      <alignment horizontal="center" vertical="center"/>
      <protection hidden="1"/>
    </xf>
    <xf numFmtId="0" fontId="0" fillId="0" borderId="30" xfId="0" applyFont="1" applyBorder="1" applyAlignment="1" applyProtection="1">
      <protection hidden="1"/>
    </xf>
    <xf numFmtId="2" fontId="6" fillId="41" borderId="54" xfId="0" applyNumberFormat="1" applyFont="1" applyFill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protection hidden="1"/>
    </xf>
    <xf numFmtId="0" fontId="32" fillId="0" borderId="23" xfId="60" applyFont="1" applyBorder="1" applyAlignment="1" applyProtection="1">
      <protection hidden="1"/>
    </xf>
    <xf numFmtId="0" fontId="0" fillId="0" borderId="11" xfId="0" applyFont="1" applyBorder="1" applyAlignment="1" applyProtection="1">
      <protection hidden="1"/>
    </xf>
    <xf numFmtId="0" fontId="0" fillId="0" borderId="24" xfId="0" applyFont="1" applyBorder="1" applyAlignment="1" applyProtection="1">
      <protection hidden="1"/>
    </xf>
    <xf numFmtId="0" fontId="33" fillId="0" borderId="19" xfId="60" applyFont="1" applyBorder="1" applyAlignment="1" applyProtection="1">
      <protection hidden="1"/>
    </xf>
    <xf numFmtId="0" fontId="33" fillId="0" borderId="20" xfId="60" applyFont="1" applyBorder="1" applyAlignment="1" applyProtection="1">
      <protection hidden="1"/>
    </xf>
    <xf numFmtId="0" fontId="33" fillId="0" borderId="21" xfId="60" applyFont="1" applyBorder="1" applyAlignment="1" applyProtection="1">
      <protection hidden="1"/>
    </xf>
    <xf numFmtId="0" fontId="33" fillId="0" borderId="17" xfId="60" applyFont="1" applyBorder="1" applyAlignment="1" applyProtection="1">
      <protection hidden="1"/>
    </xf>
    <xf numFmtId="0" fontId="33" fillId="0" borderId="22" xfId="60" applyFont="1" applyBorder="1" applyAlignment="1" applyProtection="1">
      <protection hidden="1"/>
    </xf>
    <xf numFmtId="0" fontId="33" fillId="0" borderId="18" xfId="60" applyFont="1" applyBorder="1" applyAlignment="1" applyProtection="1">
      <protection hidden="1"/>
    </xf>
    <xf numFmtId="0" fontId="11" fillId="0" borderId="25" xfId="0" applyFont="1" applyFill="1" applyBorder="1" applyAlignment="1" applyProtection="1">
      <protection hidden="1"/>
    </xf>
    <xf numFmtId="0" fontId="11" fillId="0" borderId="26" xfId="0" applyFont="1" applyFill="1" applyBorder="1" applyAlignment="1" applyProtection="1">
      <protection hidden="1"/>
    </xf>
    <xf numFmtId="0" fontId="11" fillId="0" borderId="61" xfId="0" applyFont="1" applyBorder="1" applyAlignment="1" applyProtection="1">
      <alignment horizontal="left"/>
      <protection hidden="1"/>
    </xf>
    <xf numFmtId="0" fontId="11" fillId="0" borderId="24" xfId="0" applyFont="1" applyBorder="1" applyAlignment="1" applyProtection="1">
      <alignment horizontal="left"/>
      <protection hidden="1"/>
    </xf>
    <xf numFmtId="0" fontId="11" fillId="0" borderId="28" xfId="0" applyFont="1" applyBorder="1" applyAlignment="1" applyProtection="1">
      <alignment horizontal="left"/>
      <protection hidden="1"/>
    </xf>
    <xf numFmtId="0" fontId="11" fillId="0" borderId="37" xfId="0" applyFont="1" applyBorder="1" applyAlignment="1" applyProtection="1">
      <alignment horizontal="left"/>
      <protection hidden="1"/>
    </xf>
    <xf numFmtId="0" fontId="6" fillId="41" borderId="28" xfId="0" applyFont="1" applyFill="1" applyBorder="1" applyAlignment="1" applyProtection="1">
      <alignment wrapText="1"/>
      <protection hidden="1"/>
    </xf>
    <xf numFmtId="0" fontId="6" fillId="41" borderId="37" xfId="0" applyFont="1" applyFill="1" applyBorder="1" applyAlignment="1" applyProtection="1">
      <alignment wrapText="1"/>
      <protection hidden="1"/>
    </xf>
    <xf numFmtId="0" fontId="11" fillId="41" borderId="58" xfId="0" applyFont="1" applyFill="1" applyBorder="1" applyAlignment="1" applyProtection="1">
      <protection hidden="1"/>
    </xf>
    <xf numFmtId="0" fontId="11" fillId="41" borderId="21" xfId="0" applyFont="1" applyFill="1" applyBorder="1" applyAlignment="1" applyProtection="1">
      <protection hidden="1"/>
    </xf>
    <xf numFmtId="0" fontId="6" fillId="41" borderId="59" xfId="0" applyFont="1" applyFill="1" applyBorder="1" applyAlignment="1" applyProtection="1">
      <alignment vertical="center"/>
      <protection hidden="1"/>
    </xf>
    <xf numFmtId="0" fontId="6" fillId="41" borderId="18" xfId="0" applyFont="1" applyFill="1" applyBorder="1" applyAlignment="1" applyProtection="1">
      <alignment vertical="center"/>
      <protection hidden="1"/>
    </xf>
    <xf numFmtId="0" fontId="11" fillId="41" borderId="62" xfId="0" applyFont="1" applyFill="1" applyBorder="1" applyAlignment="1" applyProtection="1">
      <alignment vertical="center"/>
      <protection hidden="1"/>
    </xf>
    <xf numFmtId="0" fontId="11" fillId="41" borderId="53" xfId="0" applyFont="1" applyFill="1" applyBorder="1" applyAlignment="1" applyProtection="1">
      <alignment vertical="center"/>
      <protection hidden="1"/>
    </xf>
    <xf numFmtId="0" fontId="32" fillId="0" borderId="23" xfId="6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24" xfId="0" applyFont="1" applyBorder="1" applyAlignment="1" applyProtection="1">
      <alignment horizontal="center"/>
      <protection hidden="1"/>
    </xf>
    <xf numFmtId="0" fontId="6" fillId="0" borderId="57" xfId="0" applyFont="1" applyBorder="1" applyAlignment="1" applyProtection="1">
      <alignment vertical="center" wrapText="1"/>
      <protection hidden="1"/>
    </xf>
    <xf numFmtId="0" fontId="6" fillId="0" borderId="36" xfId="0" applyFont="1" applyBorder="1" applyAlignment="1" applyProtection="1">
      <alignment vertical="center" wrapText="1"/>
      <protection hidden="1"/>
    </xf>
    <xf numFmtId="0" fontId="11" fillId="0" borderId="51" xfId="0" applyFont="1" applyBorder="1" applyAlignment="1" applyProtection="1">
      <alignment wrapText="1"/>
      <protection hidden="1"/>
    </xf>
    <xf numFmtId="0" fontId="11" fillId="0" borderId="53" xfId="0" applyFont="1" applyBorder="1" applyAlignment="1" applyProtection="1">
      <alignment wrapText="1"/>
      <protection hidden="1"/>
    </xf>
    <xf numFmtId="44" fontId="6" fillId="41" borderId="17" xfId="1" applyFont="1" applyFill="1" applyBorder="1" applyAlignment="1" applyProtection="1">
      <alignment vertical="center"/>
      <protection hidden="1"/>
    </xf>
    <xf numFmtId="0" fontId="0" fillId="0" borderId="22" xfId="0" applyFont="1" applyBorder="1" applyAlignment="1" applyProtection="1">
      <protection hidden="1"/>
    </xf>
    <xf numFmtId="2" fontId="6" fillId="41" borderId="19" xfId="0" applyNumberFormat="1" applyFont="1" applyFill="1" applyBorder="1" applyAlignment="1" applyProtection="1">
      <alignment horizontal="center" vertical="center"/>
      <protection hidden="1"/>
    </xf>
    <xf numFmtId="0" fontId="0" fillId="0" borderId="20" xfId="0" applyFont="1" applyBorder="1" applyAlignment="1" applyProtection="1">
      <protection hidden="1"/>
    </xf>
    <xf numFmtId="2" fontId="6" fillId="41" borderId="17" xfId="0" applyNumberFormat="1" applyFont="1" applyFill="1" applyBorder="1" applyAlignment="1" applyProtection="1">
      <alignment horizontal="center" vertical="center"/>
      <protection hidden="1"/>
    </xf>
    <xf numFmtId="0" fontId="0" fillId="0" borderId="43" xfId="0" applyFont="1" applyBorder="1" applyAlignment="1" applyProtection="1">
      <protection hidden="1"/>
    </xf>
    <xf numFmtId="0" fontId="11" fillId="34" borderId="25" xfId="0" applyFont="1" applyFill="1" applyBorder="1" applyAlignment="1" applyProtection="1">
      <alignment horizontal="left" vertical="center"/>
      <protection hidden="1"/>
    </xf>
    <xf numFmtId="0" fontId="0" fillId="0" borderId="26" xfId="0" applyBorder="1" applyAlignment="1" applyProtection="1">
      <protection hidden="1"/>
    </xf>
    <xf numFmtId="0" fontId="0" fillId="0" borderId="27" xfId="0" applyBorder="1" applyAlignment="1" applyProtection="1">
      <protection hidden="1"/>
    </xf>
    <xf numFmtId="2" fontId="11" fillId="34" borderId="25" xfId="0" applyNumberFormat="1" applyFont="1" applyFill="1" applyBorder="1" applyAlignment="1" applyProtection="1">
      <alignment horizontal="left" vertical="center"/>
      <protection hidden="1"/>
    </xf>
    <xf numFmtId="0" fontId="0" fillId="34" borderId="26" xfId="0" applyFill="1" applyBorder="1" applyAlignment="1" applyProtection="1">
      <protection hidden="1"/>
    </xf>
    <xf numFmtId="0" fontId="3" fillId="34" borderId="26" xfId="0" applyFont="1" applyFill="1" applyBorder="1" applyAlignment="1" applyProtection="1">
      <alignment horizontal="left" vertical="center"/>
      <protection hidden="1"/>
    </xf>
    <xf numFmtId="0" fontId="3" fillId="34" borderId="27" xfId="0" applyFont="1" applyFill="1" applyBorder="1" applyAlignment="1" applyProtection="1">
      <alignment horizontal="left" vertical="center"/>
      <protection hidden="1"/>
    </xf>
    <xf numFmtId="0" fontId="0" fillId="34" borderId="26" xfId="0" applyFill="1" applyBorder="1" applyAlignment="1" applyProtection="1">
      <alignment horizontal="left" vertical="center"/>
      <protection hidden="1"/>
    </xf>
    <xf numFmtId="0" fontId="0" fillId="34" borderId="27" xfId="0" applyFill="1" applyBorder="1" applyAlignment="1" applyProtection="1">
      <alignment horizontal="left" vertical="center"/>
      <protection hidden="1"/>
    </xf>
    <xf numFmtId="0" fontId="0" fillId="0" borderId="26" xfId="0" applyBorder="1" applyAlignment="1" applyProtection="1">
      <alignment horizontal="left" vertical="center"/>
      <protection hidden="1"/>
    </xf>
    <xf numFmtId="0" fontId="0" fillId="0" borderId="27" xfId="0" applyBorder="1" applyAlignment="1" applyProtection="1">
      <alignment horizontal="left" vertical="center"/>
      <protection hidden="1"/>
    </xf>
    <xf numFmtId="0" fontId="0" fillId="0" borderId="13" xfId="3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2" xfId="0" applyBorder="1" applyAlignment="1">
      <alignment horizontal="center"/>
    </xf>
    <xf numFmtId="164" fontId="3" fillId="0" borderId="52" xfId="3" applyNumberFormat="1" applyFont="1" applyBorder="1" applyAlignment="1">
      <alignment vertical="center"/>
    </xf>
    <xf numFmtId="0" fontId="0" fillId="0" borderId="42" xfId="0" applyBorder="1" applyAlignment="1">
      <alignment vertical="center"/>
    </xf>
  </cellXfs>
  <cellStyles count="75">
    <cellStyle name="0mitP" xfId="5"/>
    <cellStyle name="0ohneP" xfId="6"/>
    <cellStyle name="10mitP" xfId="7"/>
    <cellStyle name="1mitP" xfId="8"/>
    <cellStyle name="20 % - Akzent1 2" xfId="9"/>
    <cellStyle name="20 % - Akzent2 2" xfId="10"/>
    <cellStyle name="20 % - Akzent3 2" xfId="11"/>
    <cellStyle name="20 % - Akzent4 2" xfId="12"/>
    <cellStyle name="20 % - Akzent5 2" xfId="13"/>
    <cellStyle name="20 % - Akzent6 2" xfId="14"/>
    <cellStyle name="3mitP" xfId="15"/>
    <cellStyle name="3ohneP" xfId="16"/>
    <cellStyle name="40 % - Akzent1 2" xfId="17"/>
    <cellStyle name="40 % - Akzent2 2" xfId="18"/>
    <cellStyle name="40 % - Akzent3 2" xfId="19"/>
    <cellStyle name="40 % - Akzent4 2" xfId="20"/>
    <cellStyle name="40 % - Akzent5 2" xfId="21"/>
    <cellStyle name="40 % - Akzent6 2" xfId="22"/>
    <cellStyle name="4mitP" xfId="23"/>
    <cellStyle name="60 % - Akzent1 2" xfId="24"/>
    <cellStyle name="60 % - Akzent2 2" xfId="25"/>
    <cellStyle name="60 % - Akzent3 2" xfId="26"/>
    <cellStyle name="60 % - Akzent4 2" xfId="27"/>
    <cellStyle name="60 % - Akzent5 2" xfId="28"/>
    <cellStyle name="60 % - Akzent6 2" xfId="29"/>
    <cellStyle name="6mitP" xfId="30"/>
    <cellStyle name="6ohneP" xfId="31"/>
    <cellStyle name="7mitP" xfId="32"/>
    <cellStyle name="9mitP" xfId="33"/>
    <cellStyle name="9ohneP" xfId="34"/>
    <cellStyle name="Akzent1 2" xfId="35"/>
    <cellStyle name="Akzent2 2" xfId="36"/>
    <cellStyle name="Akzent3 2" xfId="37"/>
    <cellStyle name="Akzent4 2" xfId="38"/>
    <cellStyle name="Akzent5 2" xfId="39"/>
    <cellStyle name="Akzent6 2" xfId="40"/>
    <cellStyle name="Ausgabe 2" xfId="41"/>
    <cellStyle name="Berechnung 2" xfId="42"/>
    <cellStyle name="Eingabe 2" xfId="43"/>
    <cellStyle name="Ergebnis 2" xfId="44"/>
    <cellStyle name="Erklärender Text 2" xfId="45"/>
    <cellStyle name="Euro" xfId="46"/>
    <cellStyle name="Euro 2" xfId="47"/>
    <cellStyle name="Gut 2" xfId="48"/>
    <cellStyle name="Hyperlink 2" xfId="49"/>
    <cellStyle name="Hyperlink 2 2" xfId="50"/>
    <cellStyle name="Hyperlink 3" xfId="51"/>
    <cellStyle name="Hyperlink 4" xfId="52"/>
    <cellStyle name="Hyperlink_Info-Seite" xfId="53"/>
    <cellStyle name="Neutral 2" xfId="54"/>
    <cellStyle name="nf2" xfId="55"/>
    <cellStyle name="Normal_040831_KapaBedarf-AA_Hochfahrlogik_A2LL_KT" xfId="56"/>
    <cellStyle name="Notiz 2" xfId="57"/>
    <cellStyle name="Prozent" xfId="2" builtinId="5"/>
    <cellStyle name="Prozent 2" xfId="58"/>
    <cellStyle name="Schlecht 2" xfId="59"/>
    <cellStyle name="Standard" xfId="0" builtinId="0"/>
    <cellStyle name="Standard 2" xfId="60"/>
    <cellStyle name="Standard 2 2" xfId="61"/>
    <cellStyle name="Standard 3" xfId="62"/>
    <cellStyle name="Standard 4" xfId="63"/>
    <cellStyle name="Standard 5" xfId="64"/>
    <cellStyle name="Standard 5 2" xfId="3"/>
    <cellStyle name="Standard 6" xfId="65"/>
    <cellStyle name="Tsd" xfId="66"/>
    <cellStyle name="Überschrift 1 2" xfId="67"/>
    <cellStyle name="Überschrift 2 2" xfId="68"/>
    <cellStyle name="Überschrift 3 2" xfId="69"/>
    <cellStyle name="Überschrift 4 2" xfId="70"/>
    <cellStyle name="Verknüpfte Zelle 2" xfId="71"/>
    <cellStyle name="Währung" xfId="1" builtinId="4"/>
    <cellStyle name="Währung 2" xfId="72"/>
    <cellStyle name="Währung 2 2" xfId="4"/>
    <cellStyle name="Warnender Text 2" xfId="73"/>
    <cellStyle name="Zelle überprüfen 2" xfId="74"/>
  </cellStyles>
  <dxfs count="0"/>
  <tableStyles count="0" defaultTableStyle="TableStyleMedium2" defaultPivotStyle="PivotStyleLight16"/>
  <colors>
    <mruColors>
      <color rgb="FFEFFFEF"/>
      <color rgb="FFFF9999"/>
      <color rgb="FF99FF99"/>
      <color rgb="FFFFFFE7"/>
      <color rgb="FFFFFFE1"/>
      <color rgb="FFDDFFDD"/>
      <color rgb="FFFFFFF3"/>
      <color rgb="FFFFFFD5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</xdr:row>
      <xdr:rowOff>171450</xdr:rowOff>
    </xdr:from>
    <xdr:to>
      <xdr:col>15</xdr:col>
      <xdr:colOff>485775</xdr:colOff>
      <xdr:row>8</xdr:row>
      <xdr:rowOff>28575</xdr:rowOff>
    </xdr:to>
    <xdr:grpSp>
      <xdr:nvGrpSpPr>
        <xdr:cNvPr id="2" name="Gruppieren 1"/>
        <xdr:cNvGrpSpPr/>
      </xdr:nvGrpSpPr>
      <xdr:grpSpPr>
        <a:xfrm>
          <a:off x="8124825" y="361950"/>
          <a:ext cx="3495675" cy="1524000"/>
          <a:chOff x="5857875" y="2095500"/>
          <a:chExt cx="3495675" cy="1524000"/>
        </a:xfrm>
      </xdr:grpSpPr>
      <xdr:sp macro="" textlink="">
        <xdr:nvSpPr>
          <xdr:cNvPr id="3" name="Rechteckige Legende 2"/>
          <xdr:cNvSpPr/>
        </xdr:nvSpPr>
        <xdr:spPr>
          <a:xfrm>
            <a:off x="5857875" y="2095500"/>
            <a:ext cx="3495675" cy="1524000"/>
          </a:xfrm>
          <a:prstGeom prst="wedgeRectCallout">
            <a:avLst>
              <a:gd name="adj1" fmla="val -41078"/>
              <a:gd name="adj2" fmla="val 78558"/>
            </a:avLst>
          </a:prstGeom>
          <a:solidFill>
            <a:srgbClr val="FFFF00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4" name="Textfeld 3"/>
          <xdr:cNvSpPr txBox="1"/>
        </xdr:nvSpPr>
        <xdr:spPr>
          <a:xfrm>
            <a:off x="5876925" y="2114550"/>
            <a:ext cx="3448050" cy="1485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Hinweis:</a:t>
            </a:r>
            <a:r>
              <a:rPr lang="de-DE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Die Zahlen "Pauschaliertes Netto" (→ siehe entsprechendes Datenblatt) sind nicht aktuell! </a:t>
            </a:r>
          </a:p>
          <a:p>
            <a:r>
              <a:rPr lang="de-DE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Sie können die aktuellen Zahlen einer Tabelle (SGB3EntgV) des Bundesministerium für Justiz und Verbraucherschutz zum SGB</a:t>
            </a:r>
            <a:r>
              <a:rPr lang="de-DE" sz="12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3 entnehmen, die im Internet frei zugänglich ist und stets aktualisiert wird!</a:t>
            </a:r>
            <a:endParaRPr lang="de-DE" sz="1200">
              <a:effectLst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9525</xdr:rowOff>
    </xdr:from>
    <xdr:to>
      <xdr:col>12</xdr:col>
      <xdr:colOff>447675</xdr:colOff>
      <xdr:row>10</xdr:row>
      <xdr:rowOff>9525</xdr:rowOff>
    </xdr:to>
    <xdr:grpSp>
      <xdr:nvGrpSpPr>
        <xdr:cNvPr id="6" name="Gruppieren 5"/>
        <xdr:cNvGrpSpPr/>
      </xdr:nvGrpSpPr>
      <xdr:grpSpPr>
        <a:xfrm>
          <a:off x="6296025" y="390525"/>
          <a:ext cx="3495675" cy="1524000"/>
          <a:chOff x="5857875" y="2095500"/>
          <a:chExt cx="3495675" cy="1524000"/>
        </a:xfrm>
      </xdr:grpSpPr>
      <xdr:sp macro="" textlink="">
        <xdr:nvSpPr>
          <xdr:cNvPr id="3" name="Rechteckige Legende 2"/>
          <xdr:cNvSpPr/>
        </xdr:nvSpPr>
        <xdr:spPr>
          <a:xfrm>
            <a:off x="5857875" y="2095500"/>
            <a:ext cx="3495675" cy="1524000"/>
          </a:xfrm>
          <a:prstGeom prst="wedgeRectCallout">
            <a:avLst>
              <a:gd name="adj1" fmla="val -41078"/>
              <a:gd name="adj2" fmla="val 78558"/>
            </a:avLst>
          </a:prstGeom>
          <a:solidFill>
            <a:srgbClr val="FFFF00"/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5" name="Textfeld 4"/>
          <xdr:cNvSpPr txBox="1"/>
        </xdr:nvSpPr>
        <xdr:spPr>
          <a:xfrm>
            <a:off x="5876925" y="2114550"/>
            <a:ext cx="3448050" cy="1495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Hinweis:</a:t>
            </a:r>
            <a:r>
              <a:rPr lang="de-DE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Die angegebenen Zahlen (pauschaliertes Netto) sind nicht aktuell! </a:t>
            </a:r>
            <a:endParaRPr lang="de-DE" sz="1200">
              <a:effectLst/>
            </a:endParaRPr>
          </a:p>
          <a:p>
            <a:r>
              <a:rPr lang="de-DE" sz="12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Sie können die aktuellen Zahlen einer Tabelle (SGB3EntgV) des Bundesministerium für Justiz und Verbraucherschutz zum SGB</a:t>
            </a:r>
            <a:r>
              <a:rPr lang="de-DE" sz="12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3 entnehmen, die im Internet frei zugänglich ist und stets aktualisiert wird!</a:t>
            </a:r>
            <a:endParaRPr lang="de-DE" sz="1200">
              <a:effectLst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K30"/>
  <sheetViews>
    <sheetView showGridLines="0" workbookViewId="0">
      <selection activeCell="O11" sqref="O11"/>
    </sheetView>
  </sheetViews>
  <sheetFormatPr baseColWidth="10" defaultRowHeight="14.25" x14ac:dyDescent="0.2"/>
  <cols>
    <col min="1" max="1" width="36.5703125" style="16" customWidth="1"/>
    <col min="2" max="2" width="13.28515625" style="16" bestFit="1" customWidth="1"/>
    <col min="3" max="3" width="7.85546875" style="16" customWidth="1"/>
    <col min="4" max="4" width="6.140625" style="16" customWidth="1"/>
    <col min="5" max="5" width="7.85546875" style="16" customWidth="1"/>
    <col min="6" max="6" width="11.42578125" style="16" customWidth="1"/>
    <col min="7" max="7" width="7.140625" style="16" customWidth="1"/>
    <col min="8" max="8" width="4.7109375" style="16" customWidth="1"/>
    <col min="9" max="9" width="6.5703125" style="16" customWidth="1"/>
    <col min="10" max="10" width="8.28515625" style="16" customWidth="1"/>
    <col min="11" max="16384" width="11.42578125" style="16"/>
  </cols>
  <sheetData>
    <row r="1" spans="1:11" ht="15" x14ac:dyDescent="0.25">
      <c r="A1" s="79" t="s">
        <v>9</v>
      </c>
      <c r="B1" s="80"/>
      <c r="C1" s="81"/>
      <c r="D1" s="82"/>
      <c r="E1" s="79" t="s">
        <v>37</v>
      </c>
      <c r="F1" s="80"/>
      <c r="G1" s="80"/>
      <c r="H1" s="80"/>
      <c r="I1" s="80"/>
      <c r="J1" s="81"/>
      <c r="K1" s="83"/>
    </row>
    <row r="2" spans="1:11" x14ac:dyDescent="0.2">
      <c r="A2" s="83"/>
      <c r="B2" s="13"/>
      <c r="C2" s="84"/>
      <c r="D2" s="82"/>
      <c r="E2" s="13"/>
      <c r="F2" s="13"/>
      <c r="G2" s="13"/>
      <c r="H2" s="13"/>
      <c r="I2" s="13"/>
      <c r="J2" s="84"/>
    </row>
    <row r="3" spans="1:11" ht="15" x14ac:dyDescent="0.25">
      <c r="A3" s="85" t="s">
        <v>43</v>
      </c>
      <c r="B3" s="86"/>
      <c r="C3" s="87"/>
      <c r="E3" s="83"/>
      <c r="F3" s="156" t="s">
        <v>16</v>
      </c>
      <c r="G3" s="157"/>
      <c r="H3" s="157"/>
      <c r="I3" s="158"/>
      <c r="J3" s="84"/>
    </row>
    <row r="4" spans="1:11" ht="15" x14ac:dyDescent="0.2">
      <c r="A4" s="88" t="s">
        <v>38</v>
      </c>
      <c r="B4" s="89"/>
      <c r="C4" s="90"/>
      <c r="E4" s="83"/>
      <c r="F4" s="91">
        <v>12</v>
      </c>
      <c r="G4" s="92" t="s">
        <v>17</v>
      </c>
      <c r="H4" s="93">
        <v>50</v>
      </c>
      <c r="I4" s="94" t="s">
        <v>19</v>
      </c>
      <c r="J4" s="84"/>
    </row>
    <row r="5" spans="1:11" ht="15" x14ac:dyDescent="0.2">
      <c r="A5" s="88" t="s">
        <v>10</v>
      </c>
      <c r="B5" s="95"/>
      <c r="C5" s="90"/>
      <c r="E5" s="83"/>
      <c r="F5" s="96">
        <v>15</v>
      </c>
      <c r="G5" s="97" t="s">
        <v>17</v>
      </c>
      <c r="H5" s="98">
        <v>55</v>
      </c>
      <c r="I5" s="99" t="s">
        <v>19</v>
      </c>
      <c r="J5" s="84"/>
    </row>
    <row r="6" spans="1:11" ht="15" x14ac:dyDescent="0.2">
      <c r="A6" s="88" t="s">
        <v>13</v>
      </c>
      <c r="B6" s="95"/>
      <c r="C6" s="90"/>
      <c r="E6" s="83"/>
      <c r="F6" s="96">
        <v>18</v>
      </c>
      <c r="G6" s="97" t="s">
        <v>17</v>
      </c>
      <c r="H6" s="98">
        <v>58</v>
      </c>
      <c r="I6" s="99" t="s">
        <v>19</v>
      </c>
      <c r="J6" s="84"/>
    </row>
    <row r="7" spans="1:11" ht="15" x14ac:dyDescent="0.2">
      <c r="A7" s="88" t="s">
        <v>14</v>
      </c>
      <c r="B7" s="100"/>
      <c r="C7" s="90"/>
      <c r="E7" s="83"/>
      <c r="F7" s="101">
        <v>24</v>
      </c>
      <c r="G7" s="102" t="s">
        <v>18</v>
      </c>
      <c r="H7" s="103">
        <v>58</v>
      </c>
      <c r="I7" s="104" t="s">
        <v>19</v>
      </c>
      <c r="J7" s="84"/>
    </row>
    <row r="8" spans="1:11" ht="42" x14ac:dyDescent="0.2">
      <c r="A8" s="88" t="s">
        <v>62</v>
      </c>
      <c r="B8" s="95"/>
      <c r="C8" s="90" t="s">
        <v>21</v>
      </c>
      <c r="E8" s="83"/>
      <c r="F8" s="13"/>
      <c r="G8" s="13"/>
      <c r="H8" s="13"/>
      <c r="I8" s="13"/>
      <c r="J8" s="84"/>
    </row>
    <row r="9" spans="1:11" ht="41.25" customHeight="1" x14ac:dyDescent="0.2">
      <c r="A9" s="88" t="s">
        <v>63</v>
      </c>
      <c r="B9" s="95"/>
      <c r="C9" s="90" t="s">
        <v>19</v>
      </c>
      <c r="E9" s="83"/>
      <c r="F9" s="13"/>
      <c r="G9" s="13"/>
      <c r="H9" s="13"/>
      <c r="I9" s="13"/>
      <c r="J9" s="84"/>
    </row>
    <row r="10" spans="1:11" ht="57" x14ac:dyDescent="0.2">
      <c r="A10" s="88" t="s">
        <v>64</v>
      </c>
      <c r="B10" s="105"/>
      <c r="C10" s="90"/>
      <c r="E10" s="83"/>
      <c r="J10" s="84"/>
    </row>
    <row r="11" spans="1:11" ht="30" x14ac:dyDescent="0.25">
      <c r="A11" s="88" t="s">
        <v>74</v>
      </c>
      <c r="B11" s="105"/>
      <c r="C11" s="90"/>
      <c r="E11" s="83"/>
      <c r="F11" s="133" t="s">
        <v>20</v>
      </c>
      <c r="G11" s="134"/>
      <c r="H11" s="134"/>
      <c r="I11" s="135"/>
      <c r="J11" s="84"/>
    </row>
    <row r="12" spans="1:11" ht="30" x14ac:dyDescent="0.2">
      <c r="A12" s="88" t="s">
        <v>44</v>
      </c>
      <c r="B12" s="100"/>
      <c r="C12" s="90"/>
      <c r="E12" s="83"/>
      <c r="F12" s="106">
        <v>0.6</v>
      </c>
      <c r="G12" s="136" t="s">
        <v>45</v>
      </c>
      <c r="H12" s="137"/>
      <c r="I12" s="138"/>
      <c r="J12" s="84"/>
    </row>
    <row r="13" spans="1:11" ht="14.25" customHeight="1" x14ac:dyDescent="0.2">
      <c r="A13" s="107"/>
      <c r="B13" s="108"/>
      <c r="C13" s="90"/>
      <c r="E13" s="83"/>
      <c r="F13" s="109">
        <v>0.67</v>
      </c>
      <c r="G13" s="139"/>
      <c r="H13" s="140"/>
      <c r="I13" s="141"/>
      <c r="J13" s="84"/>
    </row>
    <row r="14" spans="1:11" ht="27" x14ac:dyDescent="0.2">
      <c r="A14" s="88" t="s">
        <v>65</v>
      </c>
      <c r="B14" s="100"/>
      <c r="C14" s="90"/>
      <c r="E14" s="83"/>
      <c r="F14" s="13"/>
      <c r="G14" s="13"/>
      <c r="H14" s="13"/>
      <c r="I14" s="13"/>
      <c r="J14" s="84"/>
    </row>
    <row r="15" spans="1:11" ht="15" thickBot="1" x14ac:dyDescent="0.25">
      <c r="A15" s="110"/>
      <c r="B15" s="111"/>
      <c r="C15" s="87"/>
      <c r="E15" s="112"/>
      <c r="F15" s="113"/>
      <c r="G15" s="113"/>
      <c r="H15" s="113"/>
      <c r="I15" s="113"/>
      <c r="J15" s="114"/>
    </row>
    <row r="16" spans="1:11" ht="49.5" customHeight="1" x14ac:dyDescent="0.25">
      <c r="A16" s="115" t="s">
        <v>68</v>
      </c>
      <c r="B16" s="89">
        <v>34857</v>
      </c>
      <c r="C16" s="87"/>
      <c r="D16" s="84"/>
      <c r="E16" s="161" t="s">
        <v>69</v>
      </c>
      <c r="F16" s="162"/>
      <c r="G16" s="116">
        <v>0.8</v>
      </c>
      <c r="H16" s="159" t="s">
        <v>24</v>
      </c>
      <c r="I16" s="159"/>
      <c r="J16" s="160"/>
    </row>
    <row r="17" spans="1:11" ht="38.25" customHeight="1" x14ac:dyDescent="0.25">
      <c r="A17" s="115" t="s">
        <v>66</v>
      </c>
      <c r="B17" s="117">
        <v>28.14</v>
      </c>
      <c r="C17" s="87"/>
      <c r="D17" s="84"/>
      <c r="E17" s="144" t="s">
        <v>25</v>
      </c>
      <c r="F17" s="145"/>
      <c r="G17" s="118">
        <v>78</v>
      </c>
      <c r="H17" s="111"/>
      <c r="I17" s="111"/>
      <c r="J17" s="87"/>
    </row>
    <row r="18" spans="1:11" ht="37.5" customHeight="1" x14ac:dyDescent="0.2">
      <c r="A18" s="119" t="s">
        <v>81</v>
      </c>
      <c r="B18" s="120">
        <v>1.4999999999999999E-2</v>
      </c>
      <c r="C18" s="121"/>
      <c r="D18" s="84"/>
      <c r="E18" s="13"/>
      <c r="F18" s="122"/>
      <c r="G18" s="13"/>
      <c r="H18" s="13"/>
      <c r="I18" s="13"/>
      <c r="J18" s="84"/>
      <c r="K18" s="13"/>
    </row>
    <row r="19" spans="1:11" ht="23.25" customHeight="1" thickBot="1" x14ac:dyDescent="0.3">
      <c r="A19" s="123" t="s">
        <v>73</v>
      </c>
      <c r="B19" s="124">
        <f>(1+B18)^(1/12)-1</f>
        <v>1.2414877164492744E-3</v>
      </c>
      <c r="C19" s="114"/>
      <c r="D19" s="84"/>
      <c r="E19" s="146" t="s">
        <v>35</v>
      </c>
      <c r="F19" s="147"/>
      <c r="G19" s="125">
        <v>0.35</v>
      </c>
      <c r="H19" s="113"/>
      <c r="I19" s="113"/>
      <c r="J19" s="114"/>
    </row>
    <row r="20" spans="1:11" ht="15" x14ac:dyDescent="0.25">
      <c r="A20" s="126"/>
      <c r="B20" s="127"/>
      <c r="D20" s="13"/>
      <c r="E20" s="80"/>
      <c r="H20" s="13"/>
      <c r="I20" s="13"/>
      <c r="J20" s="80"/>
    </row>
    <row r="21" spans="1:11" x14ac:dyDescent="0.2">
      <c r="D21" s="13"/>
      <c r="E21" s="13"/>
      <c r="H21" s="13"/>
      <c r="I21" s="13"/>
      <c r="J21" s="13"/>
      <c r="K21" s="13"/>
    </row>
    <row r="22" spans="1:11" x14ac:dyDescent="0.2">
      <c r="D22" s="13"/>
      <c r="H22" s="13"/>
      <c r="I22" s="13"/>
      <c r="J22" s="13"/>
      <c r="K22" s="13"/>
    </row>
    <row r="23" spans="1:11" x14ac:dyDescent="0.2">
      <c r="D23" s="13"/>
      <c r="H23" s="13"/>
      <c r="I23" s="13"/>
      <c r="J23" s="13"/>
      <c r="K23" s="13"/>
    </row>
    <row r="24" spans="1:11" ht="15" thickBot="1" x14ac:dyDescent="0.25">
      <c r="D24" s="13"/>
      <c r="E24" s="13"/>
      <c r="F24" s="13"/>
      <c r="G24" s="13"/>
      <c r="H24" s="13"/>
      <c r="I24" s="13"/>
      <c r="J24" s="13"/>
      <c r="K24" s="13"/>
    </row>
    <row r="25" spans="1:11" ht="15.75" thickBot="1" x14ac:dyDescent="0.3">
      <c r="A25" s="142" t="s">
        <v>41</v>
      </c>
      <c r="B25" s="143"/>
      <c r="C25" s="143"/>
      <c r="D25" s="128"/>
    </row>
    <row r="26" spans="1:11" ht="19.5" customHeight="1" x14ac:dyDescent="0.25">
      <c r="A26" s="154" t="s">
        <v>39</v>
      </c>
      <c r="B26" s="155"/>
      <c r="C26" s="163" t="e">
        <f>Nachteilsberechnung!H23</f>
        <v>#DIV/0!</v>
      </c>
      <c r="D26" s="164"/>
      <c r="E26" s="83"/>
    </row>
    <row r="27" spans="1:11" ht="18.75" customHeight="1" x14ac:dyDescent="0.25">
      <c r="A27" s="150" t="s">
        <v>40</v>
      </c>
      <c r="B27" s="151"/>
      <c r="C27" s="165" t="e">
        <f>C26/(Titelblatt!B3*Nachteilsberechnung!D3)</f>
        <v>#DIV/0!</v>
      </c>
      <c r="D27" s="166"/>
      <c r="E27" s="83"/>
    </row>
    <row r="28" spans="1:11" ht="23.25" customHeight="1" x14ac:dyDescent="0.2">
      <c r="A28" s="152" t="s">
        <v>67</v>
      </c>
      <c r="B28" s="153"/>
      <c r="C28" s="167"/>
      <c r="D28" s="168"/>
    </row>
    <row r="29" spans="1:11" ht="15" x14ac:dyDescent="0.25">
      <c r="A29" s="150" t="s">
        <v>61</v>
      </c>
      <c r="B29" s="151"/>
      <c r="C29" s="129" t="e">
        <f>Nachteilsberechnung!C3*Nachteilsberechnung!D3*Titelblatt!B3/C26</f>
        <v>#DIV/0!</v>
      </c>
      <c r="D29" s="130"/>
    </row>
    <row r="30" spans="1:11" ht="30" customHeight="1" thickBot="1" x14ac:dyDescent="0.3">
      <c r="A30" s="148" t="s">
        <v>70</v>
      </c>
      <c r="B30" s="149"/>
      <c r="C30" s="131"/>
      <c r="D30" s="132"/>
    </row>
  </sheetData>
  <mergeCells count="16">
    <mergeCell ref="F3:I3"/>
    <mergeCell ref="H16:J16"/>
    <mergeCell ref="E16:F16"/>
    <mergeCell ref="C26:D26"/>
    <mergeCell ref="C27:D28"/>
    <mergeCell ref="C29:D30"/>
    <mergeCell ref="F11:I11"/>
    <mergeCell ref="G12:I13"/>
    <mergeCell ref="A25:C25"/>
    <mergeCell ref="E17:F17"/>
    <mergeCell ref="E19:F19"/>
    <mergeCell ref="A30:B30"/>
    <mergeCell ref="A29:B29"/>
    <mergeCell ref="A28:B28"/>
    <mergeCell ref="A27:B27"/>
    <mergeCell ref="A26:B26"/>
  </mergeCells>
  <pageMargins left="0.7" right="0.7" top="0.78740157499999996" bottom="0.78740157499999996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W23"/>
  <sheetViews>
    <sheetView showGridLines="0" workbookViewId="0">
      <selection activeCell="G8" sqref="G8"/>
    </sheetView>
  </sheetViews>
  <sheetFormatPr baseColWidth="10" defaultRowHeight="14.25" x14ac:dyDescent="0.2"/>
  <cols>
    <col min="1" max="1" width="16.140625" style="16" customWidth="1"/>
    <col min="2" max="2" width="12.42578125" style="16" bestFit="1" customWidth="1"/>
    <col min="3" max="3" width="18.85546875" style="16" customWidth="1"/>
    <col min="4" max="4" width="17.85546875" style="16" customWidth="1"/>
    <col min="5" max="5" width="21" style="16" customWidth="1"/>
    <col min="6" max="6" width="18.5703125" style="16" customWidth="1"/>
    <col min="7" max="7" width="21" style="16" customWidth="1"/>
    <col min="8" max="8" width="18.28515625" style="16" customWidth="1"/>
    <col min="9" max="9" width="17.28515625" style="16" customWidth="1"/>
    <col min="10" max="10" width="7.85546875" style="16" bestFit="1" customWidth="1"/>
    <col min="11" max="11" width="15.5703125" style="16" bestFit="1" customWidth="1"/>
    <col min="12" max="12" width="12.85546875" style="16" customWidth="1"/>
    <col min="13" max="13" width="18" style="16" bestFit="1" customWidth="1"/>
    <col min="14" max="14" width="14.5703125" style="16" bestFit="1" customWidth="1"/>
    <col min="15" max="16" width="11.42578125" style="16"/>
    <col min="17" max="17" width="21.28515625" style="16" customWidth="1"/>
    <col min="18" max="18" width="23.28515625" style="16" customWidth="1"/>
    <col min="19" max="19" width="17.42578125" style="16" customWidth="1"/>
    <col min="20" max="20" width="21.85546875" style="16" customWidth="1"/>
    <col min="21" max="21" width="18.7109375" style="16" customWidth="1"/>
    <col min="22" max="16384" width="11.42578125" style="16"/>
  </cols>
  <sheetData>
    <row r="1" spans="1:23" ht="21" customHeight="1" thickBot="1" x14ac:dyDescent="0.25">
      <c r="A1" s="169" t="s">
        <v>54</v>
      </c>
      <c r="B1" s="174"/>
      <c r="C1" s="174"/>
      <c r="D1" s="174"/>
      <c r="E1" s="175"/>
      <c r="F1" s="14"/>
      <c r="G1" s="14"/>
      <c r="H1" s="14"/>
      <c r="I1" s="14"/>
      <c r="J1" s="14"/>
      <c r="K1" s="14"/>
      <c r="L1" s="14"/>
      <c r="M1" s="14"/>
      <c r="N1" s="14"/>
      <c r="O1" s="15"/>
      <c r="P1" s="15"/>
      <c r="Q1" s="15"/>
      <c r="R1" s="15"/>
      <c r="S1" s="15"/>
      <c r="T1" s="15"/>
      <c r="U1" s="15"/>
      <c r="V1" s="13"/>
      <c r="W1" s="13"/>
    </row>
    <row r="2" spans="1:23" ht="27" customHeight="1" x14ac:dyDescent="0.2">
      <c r="A2" s="17" t="s">
        <v>11</v>
      </c>
      <c r="B2" s="18" t="s">
        <v>15</v>
      </c>
      <c r="C2" s="18" t="s">
        <v>48</v>
      </c>
      <c r="D2" s="18" t="s">
        <v>23</v>
      </c>
      <c r="E2" s="18" t="s">
        <v>49</v>
      </c>
    </row>
    <row r="3" spans="1:23" ht="15" thickBot="1" x14ac:dyDescent="0.25">
      <c r="A3" s="19">
        <f>VLOOKUP(Titelblatt!B3,'Pauschaliertes Netto'!$A$3:$G$285,IF(Titelblatt!B5=1,2,IF(Titelblatt!B5=2,3,IF(Titelblatt!B5=3,4,IF(Titelblatt!B5=4,5,IF(Titelblatt!B5=5,6,7))))),TRUE)</f>
        <v>0</v>
      </c>
      <c r="B3" s="20">
        <f>YEAR(Titelblatt!B7)</f>
        <v>1900</v>
      </c>
      <c r="C3" s="21">
        <f>(Titelblatt!B14-Titelblatt!B7)/365.25</f>
        <v>0</v>
      </c>
      <c r="D3" s="21">
        <f>(Titelblatt!B14-Titelblatt!B12)/365.25</f>
        <v>0</v>
      </c>
      <c r="E3" s="21">
        <f>VLOOKUP(B3,Renteneintrittsalter!A:B,2,TRUE)</f>
        <v>65</v>
      </c>
    </row>
    <row r="4" spans="1:23" ht="16.5" customHeight="1" x14ac:dyDescent="0.2">
      <c r="A4" s="22"/>
      <c r="B4" s="23"/>
      <c r="C4" s="24"/>
      <c r="D4" s="24"/>
      <c r="E4" s="24"/>
    </row>
    <row r="5" spans="1:23" ht="15" thickBot="1" x14ac:dyDescent="0.25">
      <c r="A5" s="22"/>
      <c r="B5" s="23"/>
      <c r="C5" s="24"/>
      <c r="D5" s="24"/>
      <c r="E5" s="24"/>
    </row>
    <row r="6" spans="1:23" ht="21" customHeight="1" thickBot="1" x14ac:dyDescent="0.3">
      <c r="A6" s="172" t="s">
        <v>29</v>
      </c>
      <c r="B6" s="173"/>
      <c r="C6" s="173"/>
      <c r="D6" s="173"/>
      <c r="E6" s="173"/>
      <c r="F6" s="170"/>
      <c r="G6" s="170"/>
      <c r="H6" s="170"/>
      <c r="I6" s="171"/>
      <c r="J6" s="25"/>
      <c r="K6" s="25"/>
      <c r="L6" s="25"/>
      <c r="M6" s="25"/>
      <c r="N6" s="25"/>
    </row>
    <row r="7" spans="1:23" ht="65.25" customHeight="1" x14ac:dyDescent="0.2">
      <c r="A7" s="17" t="s">
        <v>50</v>
      </c>
      <c r="B7" s="18" t="s">
        <v>51</v>
      </c>
      <c r="C7" s="18" t="s">
        <v>52</v>
      </c>
      <c r="D7" s="18" t="s">
        <v>53</v>
      </c>
      <c r="E7" s="18" t="s">
        <v>55</v>
      </c>
      <c r="F7" s="18" t="s">
        <v>71</v>
      </c>
      <c r="G7" s="26" t="s">
        <v>72</v>
      </c>
      <c r="H7" s="27" t="s">
        <v>77</v>
      </c>
      <c r="I7" s="28" t="s">
        <v>78</v>
      </c>
      <c r="J7" s="25"/>
      <c r="K7" s="25"/>
      <c r="L7" s="25"/>
      <c r="M7" s="25"/>
    </row>
    <row r="8" spans="1:23" ht="15" thickBot="1" x14ac:dyDescent="0.25">
      <c r="A8" s="29">
        <f>IF((C3+IF(C3&gt;Titelblatt!H6,Titelblatt!F7,IF(C3&gt;Titelblatt!H5,Titelblatt!F6, IF(C3&gt;Titelblatt!H4,Titelblatt!F5,Titelblatt!F4)))/12)&gt;E3,IF((E3-C3)&lt;0,0,(E3-C3)*12),IF(C3&gt;Titelblatt!H6,Titelblatt!F7,IF(C3&gt;Titelblatt!H5,Titelblatt!F6, IF(C3&gt;Titelblatt!H4,Titelblatt!F5,Titelblatt!F4))))</f>
        <v>12</v>
      </c>
      <c r="B8" s="20">
        <f>Titelblatt!B8</f>
        <v>0</v>
      </c>
      <c r="C8" s="20">
        <f>MIN(A8,B8)</f>
        <v>0</v>
      </c>
      <c r="D8" s="30">
        <f>IF(Titelblatt!B6&gt;0,Titelblatt!F13,Titelblatt!F12)</f>
        <v>0.6</v>
      </c>
      <c r="E8" s="31">
        <f>D8*A3</f>
        <v>0</v>
      </c>
      <c r="F8" s="32">
        <f>Titelblatt!B4-Nachteilsberechnung!E8</f>
        <v>0</v>
      </c>
      <c r="G8" s="33" t="e">
        <f>F8/((1+Titelblatt!B19)^C8*Titelblatt!B19/((1+Titelblatt!B19)^C8-1))</f>
        <v>#DIV/0!</v>
      </c>
      <c r="H8" s="34">
        <f>(Titelblatt!B4/((1+Titelblatt!B19)^IF(Titelblatt!B9*12-C8&lt;B8-C8,(Titelblatt!B9*12-C8),(B8-C8))*Titelblatt!B19)*((1+Titelblatt!B19)^IF(Titelblatt!B9*12-C8&lt;B8-C8,(Titelblatt!B9*12-C8),(B8-C8))-1))/((1+Titelblatt!B19)^Nachteilsberechnung!C8)</f>
        <v>0</v>
      </c>
      <c r="I8" s="35" t="e">
        <f>G8+H8</f>
        <v>#DIV/0!</v>
      </c>
      <c r="L8" s="36"/>
    </row>
    <row r="9" spans="1:23" ht="15" customHeight="1" x14ac:dyDescent="0.2">
      <c r="A9" s="37"/>
      <c r="B9" s="13"/>
      <c r="C9" s="38"/>
      <c r="D9" s="38"/>
      <c r="E9" s="38"/>
      <c r="F9" s="13"/>
      <c r="G9" s="13"/>
      <c r="H9" s="13"/>
      <c r="I9" s="39"/>
    </row>
    <row r="10" spans="1:23" ht="15" thickBot="1" x14ac:dyDescent="0.25">
      <c r="A10" s="36"/>
    </row>
    <row r="11" spans="1:23" ht="21" customHeight="1" thickBot="1" x14ac:dyDescent="0.25">
      <c r="A11" s="169" t="s">
        <v>30</v>
      </c>
      <c r="B11" s="176"/>
      <c r="C11" s="176"/>
      <c r="D11" s="176"/>
      <c r="E11" s="176"/>
      <c r="F11" s="176"/>
      <c r="G11" s="177"/>
    </row>
    <row r="12" spans="1:23" ht="91.5" customHeight="1" x14ac:dyDescent="0.2">
      <c r="A12" s="17" t="s">
        <v>46</v>
      </c>
      <c r="B12" s="18" t="s">
        <v>22</v>
      </c>
      <c r="C12" s="18" t="s">
        <v>57</v>
      </c>
      <c r="D12" s="18" t="s">
        <v>58</v>
      </c>
      <c r="E12" s="18" t="s">
        <v>59</v>
      </c>
      <c r="F12" s="40" t="s">
        <v>47</v>
      </c>
      <c r="G12" s="41" t="s">
        <v>76</v>
      </c>
    </row>
    <row r="13" spans="1:23" ht="15" thickBot="1" x14ac:dyDescent="0.25">
      <c r="A13" s="42">
        <f>IF((C3+B8/12)&gt;E3,E3,C3+B8/12)</f>
        <v>0</v>
      </c>
      <c r="B13" s="21">
        <f>(E3-A13)*12</f>
        <v>780</v>
      </c>
      <c r="C13" s="21">
        <f>IF((Titelblatt!B9*12-B8)&lt;B13,IF((Titelblatt!B9*12-Nachteilsberechnung!B8)&gt;0,Titelblatt!B9*12-Nachteilsberechnung!B8,0),B13)</f>
        <v>0</v>
      </c>
      <c r="D13" s="30">
        <f>Titelblatt!B10</f>
        <v>0</v>
      </c>
      <c r="E13" s="32">
        <f>(1+D13)*Titelblatt!B4</f>
        <v>0</v>
      </c>
      <c r="F13" s="43">
        <f>Titelblatt!B4-E13</f>
        <v>0</v>
      </c>
      <c r="G13" s="44">
        <f>IF(Titelblatt!B18-Titelblatt!B11=0,Nachteilsberechnung!C13*Nachteilsberechnung!F13,F13/((1+(1+Titelblatt!B19)-(1+Titelblatt!B11)^(1/12))^C13*((1+Titelblatt!B19)-(1+Titelblatt!B11)^(1/12)))*((1+(1+Titelblatt!B19)-(1+Titelblatt!B11)^(1/12))^C13-1))/(1+Titelblatt!B19)^B8</f>
        <v>0</v>
      </c>
    </row>
    <row r="14" spans="1:23" ht="15" customHeight="1" x14ac:dyDescent="0.2">
      <c r="A14" s="38"/>
      <c r="B14" s="38"/>
      <c r="C14" s="38"/>
      <c r="D14" s="39"/>
      <c r="E14" s="25"/>
      <c r="F14" s="25"/>
      <c r="G14" s="25"/>
    </row>
    <row r="15" spans="1:23" s="45" customFormat="1" ht="15" thickBot="1" x14ac:dyDescent="0.25">
      <c r="A15" s="16"/>
      <c r="B15" s="16"/>
      <c r="C15" s="16"/>
      <c r="D15" s="16"/>
      <c r="E15" s="16"/>
      <c r="F15" s="16"/>
      <c r="G15" s="16"/>
      <c r="H15" s="16"/>
      <c r="I15" s="16"/>
    </row>
    <row r="16" spans="1:23" ht="21" customHeight="1" thickBot="1" x14ac:dyDescent="0.25">
      <c r="A16" s="169" t="s">
        <v>42</v>
      </c>
      <c r="B16" s="178"/>
      <c r="C16" s="178"/>
      <c r="D16" s="178"/>
      <c r="E16" s="178"/>
      <c r="F16" s="178"/>
      <c r="G16" s="179"/>
    </row>
    <row r="17" spans="1:9" ht="79.5" customHeight="1" x14ac:dyDescent="0.2">
      <c r="A17" s="17" t="s">
        <v>26</v>
      </c>
      <c r="B17" s="18" t="s">
        <v>27</v>
      </c>
      <c r="C17" s="46" t="s">
        <v>28</v>
      </c>
      <c r="D17" s="46" t="s">
        <v>56</v>
      </c>
      <c r="E17" s="46" t="s">
        <v>60</v>
      </c>
      <c r="F17" s="40" t="s">
        <v>75</v>
      </c>
      <c r="G17" s="47" t="s">
        <v>79</v>
      </c>
      <c r="H17" s="45"/>
      <c r="I17" s="45"/>
    </row>
    <row r="18" spans="1:9" ht="15" thickBot="1" x14ac:dyDescent="0.25">
      <c r="A18" s="42">
        <f>Titelblatt!B3*12/Titelblatt!B16</f>
        <v>0</v>
      </c>
      <c r="B18" s="32">
        <f>A18*Titelblatt!B17</f>
        <v>0</v>
      </c>
      <c r="C18" s="48">
        <f>B18*(Titelblatt!G16-1)*C8/12</f>
        <v>0</v>
      </c>
      <c r="D18" s="48">
        <f>-IF(Titelblatt!B9*12-C8&lt;B8-C8,(Titelblatt!B9*12-C8)/12*B18,(B8-C8)/12*B18)</f>
        <v>0</v>
      </c>
      <c r="E18" s="49">
        <f>B18*Titelblatt!B10*C13/12</f>
        <v>0</v>
      </c>
      <c r="F18" s="50">
        <f>C18+D18+E18</f>
        <v>0</v>
      </c>
      <c r="G18" s="51">
        <f>(-F18/((1+Titelblatt!B19)^((Titelblatt!G17-E3)*12)*Titelblatt!B19)*((1+Titelblatt!B19)^((Titelblatt!G17-E3)*12)-1))/(1+Titelblatt!B19)^((Nachteilsberechnung!E3-Nachteilsberechnung!C3)*12)</f>
        <v>0</v>
      </c>
    </row>
    <row r="19" spans="1:9" ht="15" customHeight="1" x14ac:dyDescent="0.2"/>
    <row r="20" spans="1:9" ht="15" thickBot="1" x14ac:dyDescent="0.25"/>
    <row r="21" spans="1:9" ht="21" customHeight="1" thickBot="1" x14ac:dyDescent="0.3">
      <c r="A21" s="169" t="s">
        <v>31</v>
      </c>
      <c r="B21" s="170"/>
      <c r="C21" s="170"/>
      <c r="D21" s="170"/>
      <c r="E21" s="170"/>
      <c r="F21" s="170"/>
      <c r="G21" s="170"/>
      <c r="H21" s="171"/>
    </row>
    <row r="22" spans="1:9" ht="87.75" customHeight="1" x14ac:dyDescent="0.2">
      <c r="A22" s="52" t="s">
        <v>80</v>
      </c>
      <c r="B22" s="53" t="s">
        <v>32</v>
      </c>
      <c r="C22" s="54" t="s">
        <v>76</v>
      </c>
      <c r="D22" s="55" t="s">
        <v>32</v>
      </c>
      <c r="E22" s="56" t="s">
        <v>79</v>
      </c>
      <c r="F22" s="53" t="s">
        <v>33</v>
      </c>
      <c r="G22" s="57" t="s">
        <v>34</v>
      </c>
      <c r="H22" s="58" t="s">
        <v>36</v>
      </c>
    </row>
    <row r="23" spans="1:9" ht="15" thickBot="1" x14ac:dyDescent="0.25">
      <c r="A23" s="59" t="e">
        <f>I8</f>
        <v>#DIV/0!</v>
      </c>
      <c r="B23" s="60"/>
      <c r="C23" s="61">
        <f>G13</f>
        <v>0</v>
      </c>
      <c r="D23" s="62"/>
      <c r="E23" s="63">
        <f>G18</f>
        <v>0</v>
      </c>
      <c r="F23" s="60"/>
      <c r="G23" s="64" t="e">
        <f>A23+C23+E23</f>
        <v>#DIV/0!</v>
      </c>
      <c r="H23" s="65" t="e">
        <f>G23/(1-Titelblatt!G19)</f>
        <v>#DIV/0!</v>
      </c>
    </row>
  </sheetData>
  <mergeCells count="5">
    <mergeCell ref="A21:H21"/>
    <mergeCell ref="A6:I6"/>
    <mergeCell ref="A1:E1"/>
    <mergeCell ref="A11:G11"/>
    <mergeCell ref="A16:G16"/>
  </mergeCells>
  <pageMargins left="0.7" right="0.7" top="0.78740157499999996" bottom="0.78740157499999996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G285"/>
  <sheetViews>
    <sheetView tabSelected="1" workbookViewId="0">
      <selection activeCell="K16" sqref="K16"/>
    </sheetView>
  </sheetViews>
  <sheetFormatPr baseColWidth="10" defaultRowHeight="15" x14ac:dyDescent="0.25"/>
  <cols>
    <col min="1" max="1" width="14.42578125" style="2" customWidth="1"/>
    <col min="2" max="16384" width="11.42578125" style="1"/>
  </cols>
  <sheetData>
    <row r="1" spans="1:7" x14ac:dyDescent="0.25">
      <c r="A1" s="183" t="s">
        <v>8</v>
      </c>
      <c r="B1" s="180" t="s">
        <v>12</v>
      </c>
      <c r="C1" s="181"/>
      <c r="D1" s="181"/>
      <c r="E1" s="181"/>
      <c r="F1" s="181"/>
      <c r="G1" s="182"/>
    </row>
    <row r="2" spans="1:7" x14ac:dyDescent="0.25">
      <c r="A2" s="184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4" t="s">
        <v>5</v>
      </c>
    </row>
    <row r="3" spans="1:7" x14ac:dyDescent="0.25">
      <c r="A3" s="11">
        <v>0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6"/>
    </row>
    <row r="4" spans="1:7" x14ac:dyDescent="0.25">
      <c r="A4" s="11">
        <v>340</v>
      </c>
      <c r="B4" s="7">
        <v>268.60000000000002</v>
      </c>
      <c r="C4" s="7">
        <v>268.60000000000002</v>
      </c>
      <c r="D4" s="7">
        <v>268.60000000000002</v>
      </c>
      <c r="E4" s="7">
        <v>268.60000000000002</v>
      </c>
      <c r="F4" s="7">
        <v>241.35</v>
      </c>
      <c r="G4" s="8">
        <v>229.27</v>
      </c>
    </row>
    <row r="5" spans="1:7" x14ac:dyDescent="0.25">
      <c r="A5" s="11">
        <v>360</v>
      </c>
      <c r="B5" s="7">
        <v>284.39999999999998</v>
      </c>
      <c r="C5" s="7">
        <v>284.39999999999998</v>
      </c>
      <c r="D5" s="7">
        <v>284.39999999999998</v>
      </c>
      <c r="E5" s="7">
        <v>284.39999999999998</v>
      </c>
      <c r="F5" s="7">
        <v>254.82</v>
      </c>
      <c r="G5" s="8">
        <v>242.74</v>
      </c>
    </row>
    <row r="6" spans="1:7" x14ac:dyDescent="0.25">
      <c r="A6" s="11">
        <v>380</v>
      </c>
      <c r="B6" s="7">
        <v>300.2</v>
      </c>
      <c r="C6" s="7">
        <v>300.2</v>
      </c>
      <c r="D6" s="7">
        <v>300.2</v>
      </c>
      <c r="E6" s="7">
        <v>300.2</v>
      </c>
      <c r="F6" s="7">
        <v>268.37</v>
      </c>
      <c r="G6" s="8">
        <v>256.29000000000002</v>
      </c>
    </row>
    <row r="7" spans="1:7" x14ac:dyDescent="0.25">
      <c r="A7" s="11">
        <v>400</v>
      </c>
      <c r="B7" s="7">
        <v>316</v>
      </c>
      <c r="C7" s="7">
        <v>316</v>
      </c>
      <c r="D7" s="7">
        <v>316</v>
      </c>
      <c r="E7" s="7">
        <v>316</v>
      </c>
      <c r="F7" s="7">
        <v>281.83999999999997</v>
      </c>
      <c r="G7" s="8">
        <v>269.75</v>
      </c>
    </row>
    <row r="8" spans="1:7" x14ac:dyDescent="0.25">
      <c r="A8" s="11">
        <v>420</v>
      </c>
      <c r="B8" s="7">
        <v>331.8</v>
      </c>
      <c r="C8" s="7">
        <v>331.8</v>
      </c>
      <c r="D8" s="7">
        <v>331.8</v>
      </c>
      <c r="E8" s="7">
        <v>331.8</v>
      </c>
      <c r="F8" s="7">
        <v>295.3</v>
      </c>
      <c r="G8" s="8">
        <v>283.22000000000003</v>
      </c>
    </row>
    <row r="9" spans="1:7" x14ac:dyDescent="0.25">
      <c r="A9" s="11">
        <v>440</v>
      </c>
      <c r="B9" s="7">
        <v>347.6</v>
      </c>
      <c r="C9" s="7">
        <v>347.6</v>
      </c>
      <c r="D9" s="7">
        <v>347.6</v>
      </c>
      <c r="E9" s="7">
        <v>347.6</v>
      </c>
      <c r="F9" s="7">
        <v>308.77</v>
      </c>
      <c r="G9" s="8">
        <v>296.69</v>
      </c>
    </row>
    <row r="10" spans="1:7" x14ac:dyDescent="0.25">
      <c r="A10" s="11">
        <v>460</v>
      </c>
      <c r="B10" s="7">
        <v>363.4</v>
      </c>
      <c r="C10" s="7">
        <v>363.4</v>
      </c>
      <c r="D10" s="7">
        <v>363.4</v>
      </c>
      <c r="E10" s="7">
        <v>363.4</v>
      </c>
      <c r="F10" s="7">
        <v>322.24</v>
      </c>
      <c r="G10" s="8">
        <v>310.14999999999998</v>
      </c>
    </row>
    <row r="11" spans="1:7" x14ac:dyDescent="0.25">
      <c r="A11" s="11">
        <v>480</v>
      </c>
      <c r="B11" s="7">
        <v>379.2</v>
      </c>
      <c r="C11" s="7">
        <v>379.2</v>
      </c>
      <c r="D11" s="7">
        <v>379.2</v>
      </c>
      <c r="E11" s="7">
        <v>379.2</v>
      </c>
      <c r="F11" s="7">
        <v>335.79</v>
      </c>
      <c r="G11" s="8">
        <v>323.7</v>
      </c>
    </row>
    <row r="12" spans="1:7" x14ac:dyDescent="0.25">
      <c r="A12" s="11">
        <v>500</v>
      </c>
      <c r="B12" s="7">
        <v>395</v>
      </c>
      <c r="C12" s="7">
        <v>395</v>
      </c>
      <c r="D12" s="7">
        <v>395</v>
      </c>
      <c r="E12" s="7">
        <v>395</v>
      </c>
      <c r="F12" s="7">
        <v>349.25</v>
      </c>
      <c r="G12" s="8">
        <v>337.17</v>
      </c>
    </row>
    <row r="13" spans="1:7" x14ac:dyDescent="0.25">
      <c r="A13" s="11">
        <v>520</v>
      </c>
      <c r="B13" s="7">
        <v>410.8</v>
      </c>
      <c r="C13" s="7">
        <v>410.8</v>
      </c>
      <c r="D13" s="7">
        <v>410.8</v>
      </c>
      <c r="E13" s="7">
        <v>410.8</v>
      </c>
      <c r="F13" s="7">
        <v>362.72</v>
      </c>
      <c r="G13" s="8">
        <v>350.64</v>
      </c>
    </row>
    <row r="14" spans="1:7" x14ac:dyDescent="0.25">
      <c r="A14" s="11">
        <v>540</v>
      </c>
      <c r="B14" s="7">
        <v>426.6</v>
      </c>
      <c r="C14" s="7">
        <v>426.6</v>
      </c>
      <c r="D14" s="7">
        <v>426.6</v>
      </c>
      <c r="E14" s="7">
        <v>426.6</v>
      </c>
      <c r="F14" s="7">
        <v>376.19</v>
      </c>
      <c r="G14" s="8">
        <v>364.1</v>
      </c>
    </row>
    <row r="15" spans="1:7" x14ac:dyDescent="0.25">
      <c r="A15" s="11">
        <v>560</v>
      </c>
      <c r="B15" s="7">
        <v>442.4</v>
      </c>
      <c r="C15" s="7">
        <v>442.4</v>
      </c>
      <c r="D15" s="7">
        <v>442.4</v>
      </c>
      <c r="E15" s="7">
        <v>442.4</v>
      </c>
      <c r="F15" s="7">
        <v>389.74</v>
      </c>
      <c r="G15" s="8">
        <v>377.65</v>
      </c>
    </row>
    <row r="16" spans="1:7" x14ac:dyDescent="0.25">
      <c r="A16" s="11">
        <v>580</v>
      </c>
      <c r="B16" s="7">
        <v>458.2</v>
      </c>
      <c r="C16" s="7">
        <v>458.2</v>
      </c>
      <c r="D16" s="7">
        <v>458.2</v>
      </c>
      <c r="E16" s="7">
        <v>458.2</v>
      </c>
      <c r="F16" s="7">
        <v>403.2</v>
      </c>
      <c r="G16" s="8">
        <v>391.12</v>
      </c>
    </row>
    <row r="17" spans="1:7" x14ac:dyDescent="0.25">
      <c r="A17" s="11">
        <v>600</v>
      </c>
      <c r="B17" s="7">
        <v>474</v>
      </c>
      <c r="C17" s="7">
        <v>474</v>
      </c>
      <c r="D17" s="7">
        <v>474</v>
      </c>
      <c r="E17" s="7">
        <v>474</v>
      </c>
      <c r="F17" s="7">
        <v>416.67</v>
      </c>
      <c r="G17" s="8">
        <v>404.59</v>
      </c>
    </row>
    <row r="18" spans="1:7" x14ac:dyDescent="0.25">
      <c r="A18" s="11">
        <v>620</v>
      </c>
      <c r="B18" s="7">
        <v>489.8</v>
      </c>
      <c r="C18" s="7">
        <v>489.8</v>
      </c>
      <c r="D18" s="7">
        <v>489.8</v>
      </c>
      <c r="E18" s="7">
        <v>489.8</v>
      </c>
      <c r="F18" s="7">
        <v>430.14</v>
      </c>
      <c r="G18" s="8">
        <v>418.05</v>
      </c>
    </row>
    <row r="19" spans="1:7" x14ac:dyDescent="0.25">
      <c r="A19" s="11">
        <v>640</v>
      </c>
      <c r="B19" s="7">
        <v>505.6</v>
      </c>
      <c r="C19" s="7">
        <v>505.6</v>
      </c>
      <c r="D19" s="7">
        <v>505.6</v>
      </c>
      <c r="E19" s="7">
        <v>505.6</v>
      </c>
      <c r="F19" s="7">
        <v>443.6</v>
      </c>
      <c r="G19" s="8">
        <v>431.52</v>
      </c>
    </row>
    <row r="20" spans="1:7" x14ac:dyDescent="0.25">
      <c r="A20" s="11">
        <v>660</v>
      </c>
      <c r="B20" s="7">
        <v>521.4</v>
      </c>
      <c r="C20" s="7">
        <v>521.4</v>
      </c>
      <c r="D20" s="7">
        <v>521.4</v>
      </c>
      <c r="E20" s="7">
        <v>521.4</v>
      </c>
      <c r="F20" s="7">
        <v>457.15</v>
      </c>
      <c r="G20" s="8">
        <v>444.99</v>
      </c>
    </row>
    <row r="21" spans="1:7" x14ac:dyDescent="0.25">
      <c r="A21" s="11">
        <v>680</v>
      </c>
      <c r="B21" s="7">
        <v>537.20000000000005</v>
      </c>
      <c r="C21" s="7">
        <v>537.20000000000005</v>
      </c>
      <c r="D21" s="7">
        <v>537.20000000000005</v>
      </c>
      <c r="E21" s="7">
        <v>537.20000000000005</v>
      </c>
      <c r="F21" s="7">
        <v>470.62</v>
      </c>
      <c r="G21" s="8">
        <v>458.54</v>
      </c>
    </row>
    <row r="22" spans="1:7" x14ac:dyDescent="0.25">
      <c r="A22" s="11">
        <v>700</v>
      </c>
      <c r="B22" s="7">
        <v>553</v>
      </c>
      <c r="C22" s="7">
        <v>553</v>
      </c>
      <c r="D22" s="7">
        <v>553</v>
      </c>
      <c r="E22" s="7">
        <v>553</v>
      </c>
      <c r="F22" s="7">
        <v>484.09</v>
      </c>
      <c r="G22" s="8">
        <v>472</v>
      </c>
    </row>
    <row r="23" spans="1:7" x14ac:dyDescent="0.25">
      <c r="A23" s="11">
        <v>720</v>
      </c>
      <c r="B23" s="7">
        <v>568.79999999999995</v>
      </c>
      <c r="C23" s="7">
        <v>568.79999999999995</v>
      </c>
      <c r="D23" s="7">
        <v>568.79999999999995</v>
      </c>
      <c r="E23" s="7">
        <v>568.79999999999995</v>
      </c>
      <c r="F23" s="7">
        <v>497.55</v>
      </c>
      <c r="G23" s="8">
        <v>485.01</v>
      </c>
    </row>
    <row r="24" spans="1:7" x14ac:dyDescent="0.25">
      <c r="A24" s="11">
        <v>740</v>
      </c>
      <c r="B24" s="7">
        <v>584.6</v>
      </c>
      <c r="C24" s="7">
        <v>584.6</v>
      </c>
      <c r="D24" s="7">
        <v>584.6</v>
      </c>
      <c r="E24" s="7">
        <v>584.6</v>
      </c>
      <c r="F24" s="7">
        <v>511.02</v>
      </c>
      <c r="G24" s="8">
        <v>498.01</v>
      </c>
    </row>
    <row r="25" spans="1:7" x14ac:dyDescent="0.25">
      <c r="A25" s="11">
        <v>760</v>
      </c>
      <c r="B25" s="7">
        <v>600.4</v>
      </c>
      <c r="C25" s="7">
        <v>600.4</v>
      </c>
      <c r="D25" s="7">
        <v>600.4</v>
      </c>
      <c r="E25" s="7">
        <v>600.4</v>
      </c>
      <c r="F25" s="7">
        <v>524.57000000000005</v>
      </c>
      <c r="G25" s="8">
        <v>511.11</v>
      </c>
    </row>
    <row r="26" spans="1:7" x14ac:dyDescent="0.25">
      <c r="A26" s="11">
        <v>780</v>
      </c>
      <c r="B26" s="7">
        <v>616.20000000000005</v>
      </c>
      <c r="C26" s="7">
        <v>616.20000000000005</v>
      </c>
      <c r="D26" s="7">
        <v>616.20000000000005</v>
      </c>
      <c r="E26" s="7">
        <v>616.20000000000005</v>
      </c>
      <c r="F26" s="7">
        <v>538.04</v>
      </c>
      <c r="G26" s="8">
        <v>524.1</v>
      </c>
    </row>
    <row r="27" spans="1:7" x14ac:dyDescent="0.25">
      <c r="A27" s="11">
        <v>800</v>
      </c>
      <c r="B27" s="7">
        <v>632</v>
      </c>
      <c r="C27" s="7">
        <v>632</v>
      </c>
      <c r="D27" s="7">
        <v>632</v>
      </c>
      <c r="E27" s="7">
        <v>632</v>
      </c>
      <c r="F27" s="7">
        <v>551.5</v>
      </c>
      <c r="G27" s="8">
        <v>537.11</v>
      </c>
    </row>
    <row r="28" spans="1:7" x14ac:dyDescent="0.25">
      <c r="A28" s="11">
        <v>820</v>
      </c>
      <c r="B28" s="7">
        <v>647.79999999999995</v>
      </c>
      <c r="C28" s="7">
        <v>647.79999999999995</v>
      </c>
      <c r="D28" s="7">
        <v>647.79999999999995</v>
      </c>
      <c r="E28" s="7">
        <v>647.79999999999995</v>
      </c>
      <c r="F28" s="7">
        <v>564.61</v>
      </c>
      <c r="G28" s="8">
        <v>550.11</v>
      </c>
    </row>
    <row r="29" spans="1:7" x14ac:dyDescent="0.25">
      <c r="A29" s="11">
        <v>840</v>
      </c>
      <c r="B29" s="7">
        <v>663.6</v>
      </c>
      <c r="C29" s="7">
        <v>663.6</v>
      </c>
      <c r="D29" s="7">
        <v>663.6</v>
      </c>
      <c r="E29" s="7">
        <v>663.6</v>
      </c>
      <c r="F29" s="7">
        <v>577.61</v>
      </c>
      <c r="G29" s="8">
        <v>563.1</v>
      </c>
    </row>
    <row r="30" spans="1:7" x14ac:dyDescent="0.25">
      <c r="A30" s="11">
        <v>860</v>
      </c>
      <c r="B30" s="7">
        <v>679.4</v>
      </c>
      <c r="C30" s="7">
        <v>679.4</v>
      </c>
      <c r="D30" s="7">
        <v>679.4</v>
      </c>
      <c r="E30" s="7">
        <v>679.4</v>
      </c>
      <c r="F30" s="7">
        <v>590.71</v>
      </c>
      <c r="G30" s="8">
        <v>576.20000000000005</v>
      </c>
    </row>
    <row r="31" spans="1:7" x14ac:dyDescent="0.25">
      <c r="A31" s="11">
        <v>880</v>
      </c>
      <c r="B31" s="7">
        <v>695.2</v>
      </c>
      <c r="C31" s="7">
        <v>695.2</v>
      </c>
      <c r="D31" s="7">
        <v>695.2</v>
      </c>
      <c r="E31" s="7">
        <v>695.2</v>
      </c>
      <c r="F31" s="7">
        <v>603.70000000000005</v>
      </c>
      <c r="G31" s="8">
        <v>589.21</v>
      </c>
    </row>
    <row r="32" spans="1:7" x14ac:dyDescent="0.25">
      <c r="A32" s="11">
        <v>900</v>
      </c>
      <c r="B32" s="7">
        <v>711</v>
      </c>
      <c r="C32" s="7">
        <v>711</v>
      </c>
      <c r="D32" s="7">
        <v>711</v>
      </c>
      <c r="E32" s="7">
        <v>711</v>
      </c>
      <c r="F32" s="7">
        <v>616.71</v>
      </c>
      <c r="G32" s="8">
        <v>602.21</v>
      </c>
    </row>
    <row r="33" spans="1:7" x14ac:dyDescent="0.25">
      <c r="A33" s="11">
        <v>920</v>
      </c>
      <c r="B33" s="7">
        <v>726.8</v>
      </c>
      <c r="C33" s="7">
        <v>726.8</v>
      </c>
      <c r="D33" s="7">
        <v>726.8</v>
      </c>
      <c r="E33" s="7">
        <v>726.8</v>
      </c>
      <c r="F33" s="7">
        <v>629.71</v>
      </c>
      <c r="G33" s="8">
        <v>615.20000000000005</v>
      </c>
    </row>
    <row r="34" spans="1:7" x14ac:dyDescent="0.25">
      <c r="A34" s="11">
        <v>940</v>
      </c>
      <c r="B34" s="7">
        <v>742.6</v>
      </c>
      <c r="C34" s="7">
        <v>742.6</v>
      </c>
      <c r="D34" s="7">
        <v>742.6</v>
      </c>
      <c r="E34" s="7">
        <v>742.6</v>
      </c>
      <c r="F34" s="7">
        <v>642.70000000000005</v>
      </c>
      <c r="G34" s="8">
        <v>628.21</v>
      </c>
    </row>
    <row r="35" spans="1:7" x14ac:dyDescent="0.25">
      <c r="A35" s="11">
        <v>960</v>
      </c>
      <c r="B35" s="7">
        <v>756.82</v>
      </c>
      <c r="C35" s="7">
        <v>758.4</v>
      </c>
      <c r="D35" s="7">
        <v>758.4</v>
      </c>
      <c r="E35" s="7">
        <v>756.82</v>
      </c>
      <c r="F35" s="7">
        <v>655.8</v>
      </c>
      <c r="G35" s="8">
        <v>641.30999999999995</v>
      </c>
    </row>
    <row r="36" spans="1:7" x14ac:dyDescent="0.25">
      <c r="A36" s="11">
        <v>980</v>
      </c>
      <c r="B36" s="7">
        <v>770.2</v>
      </c>
      <c r="C36" s="7">
        <v>774.2</v>
      </c>
      <c r="D36" s="7">
        <v>774.2</v>
      </c>
      <c r="E36" s="7">
        <v>770.2</v>
      </c>
      <c r="F36" s="7">
        <v>668.81</v>
      </c>
      <c r="G36" s="8">
        <v>654.55999999999995</v>
      </c>
    </row>
    <row r="37" spans="1:7" x14ac:dyDescent="0.25">
      <c r="A37" s="11">
        <v>1000</v>
      </c>
      <c r="B37" s="7">
        <v>783.59</v>
      </c>
      <c r="C37" s="7">
        <v>790</v>
      </c>
      <c r="D37" s="7">
        <v>790</v>
      </c>
      <c r="E37" s="7">
        <v>783.59</v>
      </c>
      <c r="F37" s="7">
        <v>681.81</v>
      </c>
      <c r="G37" s="8">
        <v>664.03</v>
      </c>
    </row>
    <row r="38" spans="1:7" x14ac:dyDescent="0.25">
      <c r="A38" s="11">
        <v>1020</v>
      </c>
      <c r="B38" s="7">
        <v>796.89</v>
      </c>
      <c r="C38" s="7">
        <v>805.8</v>
      </c>
      <c r="D38" s="7">
        <v>805.8</v>
      </c>
      <c r="E38" s="7">
        <v>796.89</v>
      </c>
      <c r="F38" s="7">
        <v>694.8</v>
      </c>
      <c r="G38" s="8">
        <v>672.44</v>
      </c>
    </row>
    <row r="39" spans="1:7" x14ac:dyDescent="0.25">
      <c r="A39" s="11">
        <v>1040</v>
      </c>
      <c r="B39" s="7">
        <v>810.1</v>
      </c>
      <c r="C39" s="7">
        <v>821.6</v>
      </c>
      <c r="D39" s="7">
        <v>821.6</v>
      </c>
      <c r="E39" s="7">
        <v>810.1</v>
      </c>
      <c r="F39" s="7">
        <v>707.9</v>
      </c>
      <c r="G39" s="8">
        <v>680.94</v>
      </c>
    </row>
    <row r="40" spans="1:7" x14ac:dyDescent="0.25">
      <c r="A40" s="11">
        <v>1060</v>
      </c>
      <c r="B40" s="7">
        <v>823.24</v>
      </c>
      <c r="C40" s="7">
        <v>837.4</v>
      </c>
      <c r="D40" s="7">
        <v>837.4</v>
      </c>
      <c r="E40" s="7">
        <v>823.24</v>
      </c>
      <c r="F40" s="7">
        <v>720.91</v>
      </c>
      <c r="G40" s="8">
        <v>689.44</v>
      </c>
    </row>
    <row r="41" spans="1:7" x14ac:dyDescent="0.25">
      <c r="A41" s="11">
        <v>1080</v>
      </c>
      <c r="B41" s="7">
        <v>836.29</v>
      </c>
      <c r="C41" s="7">
        <v>853.04</v>
      </c>
      <c r="D41" s="7">
        <v>853.2</v>
      </c>
      <c r="E41" s="7">
        <v>836.29</v>
      </c>
      <c r="F41" s="7">
        <v>734.08</v>
      </c>
      <c r="G41" s="8">
        <v>697.86</v>
      </c>
    </row>
    <row r="42" spans="1:7" x14ac:dyDescent="0.25">
      <c r="A42" s="11">
        <v>1100</v>
      </c>
      <c r="B42" s="7">
        <v>849.34</v>
      </c>
      <c r="C42" s="7">
        <v>866.42</v>
      </c>
      <c r="D42" s="7">
        <v>869</v>
      </c>
      <c r="E42" s="7">
        <v>849.34</v>
      </c>
      <c r="F42" s="7">
        <v>744.61</v>
      </c>
      <c r="G42" s="8">
        <v>706.37</v>
      </c>
    </row>
    <row r="43" spans="1:7" x14ac:dyDescent="0.25">
      <c r="A43" s="11">
        <v>1120</v>
      </c>
      <c r="B43" s="7">
        <v>862.3</v>
      </c>
      <c r="C43" s="7">
        <v>879.8</v>
      </c>
      <c r="D43" s="7">
        <v>884.8</v>
      </c>
      <c r="E43" s="7">
        <v>862.3</v>
      </c>
      <c r="F43" s="7">
        <v>753.11</v>
      </c>
      <c r="G43" s="8">
        <v>714.87</v>
      </c>
    </row>
    <row r="44" spans="1:7" x14ac:dyDescent="0.25">
      <c r="A44" s="11">
        <v>1140</v>
      </c>
      <c r="B44" s="7">
        <v>875.19</v>
      </c>
      <c r="C44" s="7">
        <v>893.19</v>
      </c>
      <c r="D44" s="7">
        <v>900.6</v>
      </c>
      <c r="E44" s="7">
        <v>875.19</v>
      </c>
      <c r="F44" s="7">
        <v>761.52</v>
      </c>
      <c r="G44" s="8">
        <v>723.28</v>
      </c>
    </row>
    <row r="45" spans="1:7" x14ac:dyDescent="0.25">
      <c r="A45" s="11">
        <v>1160</v>
      </c>
      <c r="B45" s="7">
        <v>888.07</v>
      </c>
      <c r="C45" s="7">
        <v>906.4</v>
      </c>
      <c r="D45" s="7">
        <v>916.4</v>
      </c>
      <c r="E45" s="7">
        <v>888.07</v>
      </c>
      <c r="F45" s="7">
        <v>770.02</v>
      </c>
      <c r="G45" s="8">
        <v>731.78</v>
      </c>
    </row>
    <row r="46" spans="1:7" x14ac:dyDescent="0.25">
      <c r="A46" s="11">
        <v>1180</v>
      </c>
      <c r="B46" s="7">
        <v>900.79</v>
      </c>
      <c r="C46" s="7">
        <v>919.62</v>
      </c>
      <c r="D46" s="7">
        <v>932.2</v>
      </c>
      <c r="E46" s="7">
        <v>900.79</v>
      </c>
      <c r="F46" s="7">
        <v>778.44</v>
      </c>
      <c r="G46" s="8">
        <v>740.19</v>
      </c>
    </row>
    <row r="47" spans="1:7" x14ac:dyDescent="0.25">
      <c r="A47" s="11">
        <v>1200</v>
      </c>
      <c r="B47" s="7">
        <v>913.5</v>
      </c>
      <c r="C47" s="7">
        <v>932.75</v>
      </c>
      <c r="D47" s="7">
        <v>948</v>
      </c>
      <c r="E47" s="7">
        <v>913.5</v>
      </c>
      <c r="F47" s="7">
        <v>786.95</v>
      </c>
      <c r="G47" s="8">
        <v>748.7</v>
      </c>
    </row>
    <row r="48" spans="1:7" x14ac:dyDescent="0.25">
      <c r="A48" s="11">
        <v>1220</v>
      </c>
      <c r="B48" s="7">
        <v>926.14</v>
      </c>
      <c r="C48" s="7">
        <v>945.8</v>
      </c>
      <c r="D48" s="7">
        <v>963.8</v>
      </c>
      <c r="E48" s="7">
        <v>926.14</v>
      </c>
      <c r="F48" s="7">
        <v>795.45</v>
      </c>
      <c r="G48" s="8">
        <v>757.2</v>
      </c>
    </row>
    <row r="49" spans="1:7" x14ac:dyDescent="0.25">
      <c r="A49" s="11">
        <v>1240</v>
      </c>
      <c r="B49" s="7">
        <v>938.69</v>
      </c>
      <c r="C49" s="7">
        <v>958.77</v>
      </c>
      <c r="D49" s="7">
        <v>979.6</v>
      </c>
      <c r="E49" s="7">
        <v>938.69</v>
      </c>
      <c r="F49" s="7">
        <v>803.95</v>
      </c>
      <c r="G49" s="8">
        <v>765.62</v>
      </c>
    </row>
    <row r="50" spans="1:7" x14ac:dyDescent="0.25">
      <c r="A50" s="11">
        <v>1260</v>
      </c>
      <c r="B50" s="7">
        <v>951.24</v>
      </c>
      <c r="C50" s="7">
        <v>971.74</v>
      </c>
      <c r="D50" s="7">
        <v>995.4</v>
      </c>
      <c r="E50" s="7">
        <v>951.24</v>
      </c>
      <c r="F50" s="7">
        <v>812.36</v>
      </c>
      <c r="G50" s="8">
        <v>774.12</v>
      </c>
    </row>
    <row r="51" spans="1:7" x14ac:dyDescent="0.25">
      <c r="A51" s="11">
        <v>1280</v>
      </c>
      <c r="B51" s="7">
        <v>963.7</v>
      </c>
      <c r="C51" s="7">
        <v>984.62</v>
      </c>
      <c r="D51" s="7">
        <v>1011.2</v>
      </c>
      <c r="E51" s="7">
        <v>963.7</v>
      </c>
      <c r="F51" s="7">
        <v>820.87</v>
      </c>
      <c r="G51" s="8">
        <v>782.63</v>
      </c>
    </row>
    <row r="52" spans="1:7" x14ac:dyDescent="0.25">
      <c r="A52" s="11">
        <v>1300</v>
      </c>
      <c r="B52" s="7">
        <v>976.09</v>
      </c>
      <c r="C52" s="7">
        <v>997.42</v>
      </c>
      <c r="D52" s="7">
        <v>1027</v>
      </c>
      <c r="E52" s="7">
        <v>976.09</v>
      </c>
      <c r="F52" s="7">
        <v>829.29</v>
      </c>
      <c r="G52" s="8">
        <v>791.04</v>
      </c>
    </row>
    <row r="53" spans="1:7" x14ac:dyDescent="0.25">
      <c r="A53" s="11">
        <v>1320</v>
      </c>
      <c r="B53" s="7">
        <v>988.39</v>
      </c>
      <c r="C53" s="7">
        <v>1010.14</v>
      </c>
      <c r="D53" s="7">
        <v>1042.8</v>
      </c>
      <c r="E53" s="7">
        <v>988.39</v>
      </c>
      <c r="F53" s="7">
        <v>837.79</v>
      </c>
      <c r="G53" s="8">
        <v>799.54</v>
      </c>
    </row>
    <row r="54" spans="1:7" x14ac:dyDescent="0.25">
      <c r="A54" s="11">
        <v>1340</v>
      </c>
      <c r="B54" s="7">
        <v>1000.1</v>
      </c>
      <c r="C54" s="7">
        <v>1022.35</v>
      </c>
      <c r="D54" s="7">
        <v>1058.5999999999999</v>
      </c>
      <c r="E54" s="7">
        <v>1000.1</v>
      </c>
      <c r="F54" s="7">
        <v>845.15</v>
      </c>
      <c r="G54" s="8">
        <v>806.9</v>
      </c>
    </row>
    <row r="55" spans="1:7" x14ac:dyDescent="0.25">
      <c r="A55" s="11">
        <v>1360</v>
      </c>
      <c r="B55" s="7">
        <v>1011.74</v>
      </c>
      <c r="C55" s="7">
        <v>1034.49</v>
      </c>
      <c r="D55" s="7">
        <v>1074.4000000000001</v>
      </c>
      <c r="E55" s="7">
        <v>1011.74</v>
      </c>
      <c r="F55" s="7">
        <v>852.59</v>
      </c>
      <c r="G55" s="8">
        <v>814.26</v>
      </c>
    </row>
    <row r="56" spans="1:7" x14ac:dyDescent="0.25">
      <c r="A56" s="11">
        <v>1380</v>
      </c>
      <c r="B56" s="7">
        <v>1023.29</v>
      </c>
      <c r="C56" s="7">
        <v>1046.54</v>
      </c>
      <c r="D56" s="7">
        <v>1090.2</v>
      </c>
      <c r="E56" s="7">
        <v>1023.29</v>
      </c>
      <c r="F56" s="7">
        <v>859.95</v>
      </c>
      <c r="G56" s="8">
        <v>821.71</v>
      </c>
    </row>
    <row r="57" spans="1:7" x14ac:dyDescent="0.25">
      <c r="A57" s="11">
        <v>1400</v>
      </c>
      <c r="B57" s="7">
        <v>1034.8399999999999</v>
      </c>
      <c r="C57" s="7">
        <v>1058.5</v>
      </c>
      <c r="D57" s="7">
        <v>1106</v>
      </c>
      <c r="E57" s="7">
        <v>1034.8399999999999</v>
      </c>
      <c r="F57" s="7">
        <v>867.41</v>
      </c>
      <c r="G57" s="8">
        <v>829.16</v>
      </c>
    </row>
    <row r="58" spans="1:7" x14ac:dyDescent="0.25">
      <c r="A58" s="11">
        <v>1420</v>
      </c>
      <c r="B58" s="7">
        <v>1046.22</v>
      </c>
      <c r="C58" s="7">
        <v>1070.3900000000001</v>
      </c>
      <c r="D58" s="7">
        <v>1121.8</v>
      </c>
      <c r="E58" s="7">
        <v>1046.22</v>
      </c>
      <c r="F58" s="7">
        <v>874.77</v>
      </c>
      <c r="G58" s="8">
        <v>836.52</v>
      </c>
    </row>
    <row r="59" spans="1:7" x14ac:dyDescent="0.25">
      <c r="A59" s="11">
        <v>1440</v>
      </c>
      <c r="B59" s="7">
        <v>1057.52</v>
      </c>
      <c r="C59" s="7">
        <v>1082.19</v>
      </c>
      <c r="D59" s="7">
        <v>1137.5999999999999</v>
      </c>
      <c r="E59" s="7">
        <v>1057.52</v>
      </c>
      <c r="F59" s="7">
        <v>882.21</v>
      </c>
      <c r="G59" s="8">
        <v>843.97</v>
      </c>
    </row>
    <row r="60" spans="1:7" x14ac:dyDescent="0.25">
      <c r="A60" s="11">
        <v>1460</v>
      </c>
      <c r="B60" s="7">
        <v>1068.1099999999999</v>
      </c>
      <c r="C60" s="7">
        <v>1093.9000000000001</v>
      </c>
      <c r="D60" s="7">
        <v>1153.4000000000001</v>
      </c>
      <c r="E60" s="7">
        <v>1068.1099999999999</v>
      </c>
      <c r="F60" s="7">
        <v>889.57</v>
      </c>
      <c r="G60" s="8">
        <v>851.33</v>
      </c>
    </row>
    <row r="61" spans="1:7" x14ac:dyDescent="0.25">
      <c r="A61" s="11">
        <v>1480</v>
      </c>
      <c r="B61" s="7">
        <v>1078.4100000000001</v>
      </c>
      <c r="C61" s="7">
        <v>1105.54</v>
      </c>
      <c r="D61" s="7">
        <v>1169.2</v>
      </c>
      <c r="E61" s="7">
        <v>1078.4100000000001</v>
      </c>
      <c r="F61" s="7">
        <v>897.01</v>
      </c>
      <c r="G61" s="8">
        <v>858.77</v>
      </c>
    </row>
    <row r="62" spans="1:7" x14ac:dyDescent="0.25">
      <c r="A62" s="11">
        <v>1500</v>
      </c>
      <c r="B62" s="7">
        <v>1088.7</v>
      </c>
      <c r="C62" s="7">
        <v>1117.0899999999999</v>
      </c>
      <c r="D62" s="7">
        <v>1185</v>
      </c>
      <c r="E62" s="7">
        <v>1088.7</v>
      </c>
      <c r="F62" s="7">
        <v>904.37</v>
      </c>
      <c r="G62" s="8">
        <v>866.13</v>
      </c>
    </row>
    <row r="63" spans="1:7" x14ac:dyDescent="0.25">
      <c r="A63" s="11">
        <v>1520</v>
      </c>
      <c r="B63" s="7">
        <v>1098.9100000000001</v>
      </c>
      <c r="C63" s="7">
        <v>1128.55</v>
      </c>
      <c r="D63" s="7">
        <v>1200.8</v>
      </c>
      <c r="E63" s="7">
        <v>1098.9100000000001</v>
      </c>
      <c r="F63" s="7">
        <v>911.83</v>
      </c>
      <c r="G63" s="8">
        <v>873.59</v>
      </c>
    </row>
    <row r="64" spans="1:7" x14ac:dyDescent="0.25">
      <c r="A64" s="11">
        <v>1540</v>
      </c>
      <c r="B64" s="7">
        <v>1109.2</v>
      </c>
      <c r="C64" s="7">
        <v>1139.94</v>
      </c>
      <c r="D64" s="7">
        <v>1216.5999999999999</v>
      </c>
      <c r="E64" s="7">
        <v>1109.2</v>
      </c>
      <c r="F64" s="7">
        <v>919.19</v>
      </c>
      <c r="G64" s="8">
        <v>880.95</v>
      </c>
    </row>
    <row r="65" spans="1:7" x14ac:dyDescent="0.25">
      <c r="A65" s="11">
        <v>1560</v>
      </c>
      <c r="B65" s="7">
        <v>1119.4100000000001</v>
      </c>
      <c r="C65" s="7">
        <v>1151.21</v>
      </c>
      <c r="D65" s="7">
        <v>1232.4000000000001</v>
      </c>
      <c r="E65" s="7">
        <v>1119.4100000000001</v>
      </c>
      <c r="F65" s="7">
        <v>926.63</v>
      </c>
      <c r="G65" s="8">
        <v>888.39</v>
      </c>
    </row>
    <row r="66" spans="1:7" x14ac:dyDescent="0.25">
      <c r="A66" s="11">
        <v>1580</v>
      </c>
      <c r="B66" s="7">
        <v>1129.7</v>
      </c>
      <c r="C66" s="7">
        <v>1161.5</v>
      </c>
      <c r="D66" s="7">
        <v>1248.2</v>
      </c>
      <c r="E66" s="7">
        <v>1129.7</v>
      </c>
      <c r="F66" s="7">
        <v>934.08</v>
      </c>
      <c r="G66" s="8">
        <v>895.83</v>
      </c>
    </row>
    <row r="67" spans="1:7" x14ac:dyDescent="0.25">
      <c r="A67" s="11">
        <v>1600</v>
      </c>
      <c r="B67" s="7">
        <v>1140.57</v>
      </c>
      <c r="C67" s="7">
        <v>1171.81</v>
      </c>
      <c r="D67" s="7">
        <v>1264</v>
      </c>
      <c r="E67" s="7">
        <v>1140.57</v>
      </c>
      <c r="F67" s="7">
        <v>941.44</v>
      </c>
      <c r="G67" s="8">
        <v>904.61</v>
      </c>
    </row>
    <row r="68" spans="1:7" x14ac:dyDescent="0.25">
      <c r="A68" s="11">
        <v>1620</v>
      </c>
      <c r="B68" s="7">
        <v>1151.3599999999999</v>
      </c>
      <c r="C68" s="7">
        <v>1182.1099999999999</v>
      </c>
      <c r="D68" s="7">
        <v>1279.8</v>
      </c>
      <c r="E68" s="7">
        <v>1151.3599999999999</v>
      </c>
      <c r="F68" s="7">
        <v>948.8</v>
      </c>
      <c r="G68" s="8">
        <v>913.19</v>
      </c>
    </row>
    <row r="69" spans="1:7" x14ac:dyDescent="0.25">
      <c r="A69" s="11">
        <v>1640</v>
      </c>
      <c r="B69" s="7">
        <v>1162.24</v>
      </c>
      <c r="C69" s="7">
        <v>1192.4000000000001</v>
      </c>
      <c r="D69" s="7">
        <v>1295.5999999999999</v>
      </c>
      <c r="E69" s="7">
        <v>1162.24</v>
      </c>
      <c r="F69" s="7">
        <v>956.25</v>
      </c>
      <c r="G69" s="8">
        <v>921.97</v>
      </c>
    </row>
    <row r="70" spans="1:7" x14ac:dyDescent="0.25">
      <c r="A70" s="11">
        <v>1660</v>
      </c>
      <c r="B70" s="7">
        <v>1173.03</v>
      </c>
      <c r="C70" s="7">
        <v>1202.6099999999999</v>
      </c>
      <c r="D70" s="7">
        <v>1311.4</v>
      </c>
      <c r="E70" s="7">
        <v>1173.03</v>
      </c>
      <c r="F70" s="7">
        <v>963.7</v>
      </c>
      <c r="G70" s="8">
        <v>930.73</v>
      </c>
    </row>
    <row r="71" spans="1:7" x14ac:dyDescent="0.25">
      <c r="A71" s="11">
        <v>1680</v>
      </c>
      <c r="B71" s="7">
        <v>1183.82</v>
      </c>
      <c r="C71" s="7">
        <v>1212.81</v>
      </c>
      <c r="D71" s="7">
        <v>1327.2</v>
      </c>
      <c r="E71" s="7">
        <v>1183.82</v>
      </c>
      <c r="F71" s="7">
        <v>971.5</v>
      </c>
      <c r="G71" s="8">
        <v>939.49</v>
      </c>
    </row>
    <row r="72" spans="1:7" x14ac:dyDescent="0.25">
      <c r="A72" s="11">
        <v>1700</v>
      </c>
      <c r="B72" s="7">
        <v>1194.51</v>
      </c>
      <c r="C72" s="7">
        <v>1223.26</v>
      </c>
      <c r="D72" s="7">
        <v>1343</v>
      </c>
      <c r="E72" s="7">
        <v>1194.51</v>
      </c>
      <c r="F72" s="7">
        <v>980.44</v>
      </c>
      <c r="G72" s="8">
        <v>948.43</v>
      </c>
    </row>
    <row r="73" spans="1:7" x14ac:dyDescent="0.25">
      <c r="A73" s="11">
        <v>1720</v>
      </c>
      <c r="B73" s="7">
        <v>1205.3</v>
      </c>
      <c r="C73" s="7">
        <v>1234.1500000000001</v>
      </c>
      <c r="D73" s="7">
        <v>1358.8</v>
      </c>
      <c r="E73" s="7">
        <v>1205.3</v>
      </c>
      <c r="F73" s="7">
        <v>989.03</v>
      </c>
      <c r="G73" s="8">
        <v>957.38</v>
      </c>
    </row>
    <row r="74" spans="1:7" x14ac:dyDescent="0.25">
      <c r="A74" s="11">
        <v>1740</v>
      </c>
      <c r="B74" s="7">
        <v>1216.01</v>
      </c>
      <c r="C74" s="7">
        <v>1245.02</v>
      </c>
      <c r="D74" s="7">
        <v>1374.6</v>
      </c>
      <c r="E74" s="7">
        <v>1216.01</v>
      </c>
      <c r="F74" s="7">
        <v>997.8</v>
      </c>
      <c r="G74" s="8">
        <v>966.32</v>
      </c>
    </row>
    <row r="75" spans="1:7" x14ac:dyDescent="0.25">
      <c r="A75" s="11">
        <v>1760</v>
      </c>
      <c r="B75" s="7">
        <v>1226.71</v>
      </c>
      <c r="C75" s="7">
        <v>1255.81</v>
      </c>
      <c r="D75" s="7">
        <v>1390.4</v>
      </c>
      <c r="E75" s="7">
        <v>1226.71</v>
      </c>
      <c r="F75" s="7">
        <v>1006.56</v>
      </c>
      <c r="G75" s="8">
        <v>975.09</v>
      </c>
    </row>
    <row r="76" spans="1:7" x14ac:dyDescent="0.25">
      <c r="A76" s="11">
        <v>1780</v>
      </c>
      <c r="B76" s="7">
        <v>1237.5</v>
      </c>
      <c r="C76" s="7">
        <v>1266.68</v>
      </c>
      <c r="D76" s="7">
        <v>1406.2</v>
      </c>
      <c r="E76" s="7">
        <v>1237.5</v>
      </c>
      <c r="F76" s="7">
        <v>1015.69</v>
      </c>
      <c r="G76" s="8">
        <v>984.2</v>
      </c>
    </row>
    <row r="77" spans="1:7" x14ac:dyDescent="0.25">
      <c r="A77" s="11">
        <v>1800</v>
      </c>
      <c r="B77" s="7">
        <v>1248.6400000000001</v>
      </c>
      <c r="C77" s="7">
        <v>1278</v>
      </c>
      <c r="D77" s="7">
        <v>1420.67</v>
      </c>
      <c r="E77" s="7">
        <v>1248.6400000000001</v>
      </c>
      <c r="F77" s="7">
        <v>1025.1600000000001</v>
      </c>
      <c r="G77" s="8">
        <v>993.67</v>
      </c>
    </row>
    <row r="78" spans="1:7" x14ac:dyDescent="0.25">
      <c r="A78" s="11">
        <v>1820</v>
      </c>
      <c r="B78" s="7">
        <v>1259.77</v>
      </c>
      <c r="C78" s="7">
        <v>1289.23</v>
      </c>
      <c r="D78" s="7">
        <v>1434.14</v>
      </c>
      <c r="E78" s="7">
        <v>1259.77</v>
      </c>
      <c r="F78" s="7">
        <v>1034.79</v>
      </c>
      <c r="G78" s="8">
        <v>1003.32</v>
      </c>
    </row>
    <row r="79" spans="1:7" x14ac:dyDescent="0.25">
      <c r="A79" s="11">
        <v>1840</v>
      </c>
      <c r="B79" s="7">
        <v>1270.83</v>
      </c>
      <c r="C79" s="7">
        <v>1300.46</v>
      </c>
      <c r="D79" s="7">
        <v>1447.6</v>
      </c>
      <c r="E79" s="7">
        <v>1270.83</v>
      </c>
      <c r="F79" s="7">
        <v>1044.44</v>
      </c>
      <c r="G79" s="8">
        <v>1012.79</v>
      </c>
    </row>
    <row r="80" spans="1:7" x14ac:dyDescent="0.25">
      <c r="A80" s="11">
        <v>1860</v>
      </c>
      <c r="B80" s="7">
        <v>1281.97</v>
      </c>
      <c r="C80" s="7">
        <v>1311.6</v>
      </c>
      <c r="D80" s="7">
        <v>1460.9</v>
      </c>
      <c r="E80" s="7">
        <v>1281.97</v>
      </c>
      <c r="F80" s="7">
        <v>1054.0899999999999</v>
      </c>
      <c r="G80" s="8">
        <v>1022.26</v>
      </c>
    </row>
    <row r="81" spans="1:7" x14ac:dyDescent="0.25">
      <c r="A81" s="11">
        <v>1880</v>
      </c>
      <c r="B81" s="7">
        <v>1293.03</v>
      </c>
      <c r="C81" s="7">
        <v>1322.83</v>
      </c>
      <c r="D81" s="7">
        <v>1474.2</v>
      </c>
      <c r="E81" s="7">
        <v>1293.03</v>
      </c>
      <c r="F81" s="7">
        <v>1063.56</v>
      </c>
      <c r="G81" s="8">
        <v>1031.55</v>
      </c>
    </row>
    <row r="82" spans="1:7" x14ac:dyDescent="0.25">
      <c r="A82" s="11">
        <v>1900</v>
      </c>
      <c r="B82" s="7">
        <v>1304.08</v>
      </c>
      <c r="C82" s="7">
        <v>1333.97</v>
      </c>
      <c r="D82" s="7">
        <v>1487.67</v>
      </c>
      <c r="E82" s="7">
        <v>1304.08</v>
      </c>
      <c r="F82" s="7">
        <v>1073.03</v>
      </c>
      <c r="G82" s="8">
        <v>1040.8599999999999</v>
      </c>
    </row>
    <row r="83" spans="1:7" x14ac:dyDescent="0.25">
      <c r="A83" s="11">
        <v>1920</v>
      </c>
      <c r="B83" s="7">
        <v>1315.13</v>
      </c>
      <c r="C83" s="7">
        <v>1345.1</v>
      </c>
      <c r="D83" s="7">
        <v>1500.97</v>
      </c>
      <c r="E83" s="7">
        <v>1315.13</v>
      </c>
      <c r="F83" s="7">
        <v>1082.67</v>
      </c>
      <c r="G83" s="8">
        <v>1050.1500000000001</v>
      </c>
    </row>
    <row r="84" spans="1:7" x14ac:dyDescent="0.25">
      <c r="A84" s="11">
        <v>1940</v>
      </c>
      <c r="B84" s="7">
        <v>1326.09</v>
      </c>
      <c r="C84" s="7">
        <v>1356.25</v>
      </c>
      <c r="D84" s="7">
        <v>1514.1</v>
      </c>
      <c r="E84" s="7">
        <v>1326.09</v>
      </c>
      <c r="F84" s="7">
        <v>1091.97</v>
      </c>
      <c r="G84" s="8">
        <v>1059.44</v>
      </c>
    </row>
    <row r="85" spans="1:7" x14ac:dyDescent="0.25">
      <c r="A85" s="11">
        <v>1960</v>
      </c>
      <c r="B85" s="7">
        <v>1337.14</v>
      </c>
      <c r="C85" s="7">
        <v>1367.3</v>
      </c>
      <c r="D85" s="7">
        <v>1527.4</v>
      </c>
      <c r="E85" s="7">
        <v>1337.14</v>
      </c>
      <c r="F85" s="7">
        <v>1101.44</v>
      </c>
      <c r="G85" s="8">
        <v>1068.74</v>
      </c>
    </row>
    <row r="86" spans="1:7" x14ac:dyDescent="0.25">
      <c r="A86" s="11">
        <v>1980</v>
      </c>
      <c r="B86" s="7">
        <v>1348.11</v>
      </c>
      <c r="C86" s="7">
        <v>1378.44</v>
      </c>
      <c r="D86" s="7">
        <v>1540.54</v>
      </c>
      <c r="E86" s="7">
        <v>1348.11</v>
      </c>
      <c r="F86" s="7">
        <v>1110.73</v>
      </c>
      <c r="G86" s="8">
        <v>1078.03</v>
      </c>
    </row>
    <row r="87" spans="1:7" x14ac:dyDescent="0.25">
      <c r="A87" s="11">
        <v>2000</v>
      </c>
      <c r="B87" s="7">
        <v>1359.08</v>
      </c>
      <c r="C87" s="7">
        <v>1389.49</v>
      </c>
      <c r="D87" s="7">
        <v>1553.67</v>
      </c>
      <c r="E87" s="7">
        <v>1359.08</v>
      </c>
      <c r="F87" s="7">
        <v>1120.2</v>
      </c>
      <c r="G87" s="8">
        <v>1087.32</v>
      </c>
    </row>
    <row r="88" spans="1:7" x14ac:dyDescent="0.25">
      <c r="A88" s="11">
        <v>2020</v>
      </c>
      <c r="B88" s="7">
        <v>1370.03</v>
      </c>
      <c r="C88" s="7">
        <v>1400.55</v>
      </c>
      <c r="D88" s="7">
        <v>1566.8</v>
      </c>
      <c r="E88" s="7">
        <v>1370.03</v>
      </c>
      <c r="F88" s="7">
        <v>1129.49</v>
      </c>
      <c r="G88" s="8">
        <v>1096.26</v>
      </c>
    </row>
    <row r="89" spans="1:7" x14ac:dyDescent="0.25">
      <c r="A89" s="11">
        <v>2040</v>
      </c>
      <c r="B89" s="7">
        <v>1380.92</v>
      </c>
      <c r="C89" s="7">
        <v>1411.6</v>
      </c>
      <c r="D89" s="7">
        <v>1579.94</v>
      </c>
      <c r="E89" s="7">
        <v>1380.92</v>
      </c>
      <c r="F89" s="7">
        <v>1138.8</v>
      </c>
      <c r="G89" s="8">
        <v>1105.56</v>
      </c>
    </row>
    <row r="90" spans="1:7" x14ac:dyDescent="0.25">
      <c r="A90" s="11">
        <v>2060</v>
      </c>
      <c r="B90" s="7">
        <v>1391.88</v>
      </c>
      <c r="C90" s="7">
        <v>1422.65</v>
      </c>
      <c r="D90" s="7">
        <v>1593.07</v>
      </c>
      <c r="E90" s="7">
        <v>1391.88</v>
      </c>
      <c r="F90" s="7">
        <v>1147.9100000000001</v>
      </c>
      <c r="G90" s="8">
        <v>1114.67</v>
      </c>
    </row>
    <row r="91" spans="1:7" x14ac:dyDescent="0.25">
      <c r="A91" s="11">
        <v>2080</v>
      </c>
      <c r="B91" s="7">
        <v>1402.76</v>
      </c>
      <c r="C91" s="7">
        <v>1433.62</v>
      </c>
      <c r="D91" s="7">
        <v>1606.04</v>
      </c>
      <c r="E91" s="7">
        <v>1402.76</v>
      </c>
      <c r="F91" s="7">
        <v>1157.21</v>
      </c>
      <c r="G91" s="8">
        <v>1123.45</v>
      </c>
    </row>
    <row r="92" spans="1:7" x14ac:dyDescent="0.25">
      <c r="A92" s="11">
        <v>2100</v>
      </c>
      <c r="B92" s="7">
        <v>1413.63</v>
      </c>
      <c r="C92" s="7">
        <v>1444.58</v>
      </c>
      <c r="D92" s="7">
        <v>1618.67</v>
      </c>
      <c r="E92" s="7">
        <v>1413.63</v>
      </c>
      <c r="F92" s="7">
        <v>1166.5</v>
      </c>
      <c r="G92" s="8">
        <v>1132.56</v>
      </c>
    </row>
    <row r="93" spans="1:7" x14ac:dyDescent="0.25">
      <c r="A93" s="11">
        <v>2120</v>
      </c>
      <c r="B93" s="7">
        <v>1424.51</v>
      </c>
      <c r="C93" s="7">
        <v>1455.54</v>
      </c>
      <c r="D93" s="7">
        <v>1631.3</v>
      </c>
      <c r="E93" s="7">
        <v>1424.51</v>
      </c>
      <c r="F93" s="7">
        <v>1175.44</v>
      </c>
      <c r="G93" s="8">
        <v>1141.5</v>
      </c>
    </row>
    <row r="94" spans="1:7" x14ac:dyDescent="0.25">
      <c r="A94" s="11">
        <v>2140</v>
      </c>
      <c r="B94" s="7">
        <v>1435.39</v>
      </c>
      <c r="C94" s="7">
        <v>1466.51</v>
      </c>
      <c r="D94" s="7">
        <v>1643.77</v>
      </c>
      <c r="E94" s="7">
        <v>1435.39</v>
      </c>
      <c r="F94" s="7">
        <v>1184.73</v>
      </c>
      <c r="G94" s="8">
        <v>1150.6199999999999</v>
      </c>
    </row>
    <row r="95" spans="1:7" x14ac:dyDescent="0.25">
      <c r="A95" s="11">
        <v>2160</v>
      </c>
      <c r="B95" s="7">
        <v>1446.18</v>
      </c>
      <c r="C95" s="7">
        <v>1477.47</v>
      </c>
      <c r="D95" s="7">
        <v>1656.24</v>
      </c>
      <c r="E95" s="7">
        <v>1446.18</v>
      </c>
      <c r="F95" s="7">
        <v>1193.67</v>
      </c>
      <c r="G95" s="8">
        <v>1159.57</v>
      </c>
    </row>
    <row r="96" spans="1:7" x14ac:dyDescent="0.25">
      <c r="A96" s="11">
        <v>2180</v>
      </c>
      <c r="B96" s="7">
        <v>1456.97</v>
      </c>
      <c r="C96" s="7">
        <v>1488.44</v>
      </c>
      <c r="D96" s="7">
        <v>1668.7</v>
      </c>
      <c r="E96" s="7">
        <v>1456.97</v>
      </c>
      <c r="F96" s="7">
        <v>1202.8</v>
      </c>
      <c r="G96" s="8">
        <v>1168.33</v>
      </c>
    </row>
    <row r="97" spans="1:7" x14ac:dyDescent="0.25">
      <c r="A97" s="11">
        <v>2200</v>
      </c>
      <c r="B97" s="7">
        <v>1467.84</v>
      </c>
      <c r="C97" s="7">
        <v>1499.31</v>
      </c>
      <c r="D97" s="7">
        <v>1681</v>
      </c>
      <c r="E97" s="7">
        <v>1467.84</v>
      </c>
      <c r="F97" s="7">
        <v>1211.92</v>
      </c>
      <c r="G97" s="8">
        <v>1177.0999999999999</v>
      </c>
    </row>
    <row r="98" spans="1:7" x14ac:dyDescent="0.25">
      <c r="A98" s="11">
        <v>2220</v>
      </c>
      <c r="B98" s="7">
        <v>1478.54</v>
      </c>
      <c r="C98" s="7">
        <v>1510.19</v>
      </c>
      <c r="D98" s="7">
        <v>1693.3</v>
      </c>
      <c r="E98" s="7">
        <v>1478.54</v>
      </c>
      <c r="F98" s="7">
        <v>1220.8599999999999</v>
      </c>
      <c r="G98" s="8">
        <v>1186.05</v>
      </c>
    </row>
    <row r="99" spans="1:7" x14ac:dyDescent="0.25">
      <c r="A99" s="11">
        <v>2240</v>
      </c>
      <c r="B99" s="7">
        <v>1489.33</v>
      </c>
      <c r="C99" s="7">
        <v>1521.07</v>
      </c>
      <c r="D99" s="7">
        <v>1705.77</v>
      </c>
      <c r="E99" s="7">
        <v>1489.33</v>
      </c>
      <c r="F99" s="7">
        <v>1229.8</v>
      </c>
      <c r="G99" s="8">
        <v>1194.81</v>
      </c>
    </row>
    <row r="100" spans="1:7" x14ac:dyDescent="0.25">
      <c r="A100" s="11">
        <v>2260</v>
      </c>
      <c r="B100" s="7">
        <v>1500.03</v>
      </c>
      <c r="C100" s="7">
        <v>1531.94</v>
      </c>
      <c r="D100" s="7">
        <v>1717.9</v>
      </c>
      <c r="E100" s="7">
        <v>1500.03</v>
      </c>
      <c r="F100" s="7">
        <v>1238.57</v>
      </c>
      <c r="G100" s="8">
        <v>1203.4000000000001</v>
      </c>
    </row>
    <row r="101" spans="1:7" x14ac:dyDescent="0.25">
      <c r="A101" s="11">
        <v>2280</v>
      </c>
      <c r="B101" s="7">
        <v>1510.82</v>
      </c>
      <c r="C101" s="7">
        <v>1542.73</v>
      </c>
      <c r="D101" s="7">
        <v>1730.2</v>
      </c>
      <c r="E101" s="7">
        <v>1510.82</v>
      </c>
      <c r="F101" s="7">
        <v>1247.51</v>
      </c>
      <c r="G101" s="8">
        <v>1212.17</v>
      </c>
    </row>
    <row r="102" spans="1:7" x14ac:dyDescent="0.25">
      <c r="A102" s="11">
        <v>2300</v>
      </c>
      <c r="B102" s="7">
        <v>1521.52</v>
      </c>
      <c r="C102" s="7">
        <v>1553.52</v>
      </c>
      <c r="D102" s="7">
        <v>1742.34</v>
      </c>
      <c r="E102" s="7">
        <v>1521.52</v>
      </c>
      <c r="F102" s="7">
        <v>1256.27</v>
      </c>
      <c r="G102" s="8">
        <v>1220.76</v>
      </c>
    </row>
    <row r="103" spans="1:7" x14ac:dyDescent="0.25">
      <c r="A103" s="11">
        <v>2320</v>
      </c>
      <c r="B103" s="7">
        <v>1532.22</v>
      </c>
      <c r="C103" s="7">
        <v>1564.4</v>
      </c>
      <c r="D103" s="7">
        <v>1754.47</v>
      </c>
      <c r="E103" s="7">
        <v>1532.22</v>
      </c>
      <c r="F103" s="7">
        <v>1265.21</v>
      </c>
      <c r="G103" s="8">
        <v>1229.52</v>
      </c>
    </row>
    <row r="104" spans="1:7" x14ac:dyDescent="0.25">
      <c r="A104" s="11">
        <v>2340</v>
      </c>
      <c r="B104" s="7">
        <v>1542.92</v>
      </c>
      <c r="C104" s="7">
        <v>1575.19</v>
      </c>
      <c r="D104" s="7">
        <v>1766.6</v>
      </c>
      <c r="E104" s="7">
        <v>1542.92</v>
      </c>
      <c r="F104" s="7">
        <v>1273.99</v>
      </c>
      <c r="G104" s="8">
        <v>1238.29</v>
      </c>
    </row>
    <row r="105" spans="1:7" x14ac:dyDescent="0.25">
      <c r="A105" s="11">
        <v>2360</v>
      </c>
      <c r="B105" s="7">
        <v>1553.54</v>
      </c>
      <c r="C105" s="7">
        <v>1585.88</v>
      </c>
      <c r="D105" s="7">
        <v>1778.57</v>
      </c>
      <c r="E105" s="7">
        <v>1553.54</v>
      </c>
      <c r="F105" s="7">
        <v>1282.75</v>
      </c>
      <c r="G105" s="8">
        <v>1246.7</v>
      </c>
    </row>
    <row r="106" spans="1:7" x14ac:dyDescent="0.25">
      <c r="A106" s="11">
        <v>2380</v>
      </c>
      <c r="B106" s="7">
        <v>1564.15</v>
      </c>
      <c r="C106" s="7">
        <v>1596.67</v>
      </c>
      <c r="D106" s="7">
        <v>1790.54</v>
      </c>
      <c r="E106" s="7">
        <v>1564.15</v>
      </c>
      <c r="F106" s="7">
        <v>1291.51</v>
      </c>
      <c r="G106" s="8">
        <v>1255.1199999999999</v>
      </c>
    </row>
    <row r="107" spans="1:7" x14ac:dyDescent="0.25">
      <c r="A107" s="11">
        <v>2400</v>
      </c>
      <c r="B107" s="7">
        <v>1574.85</v>
      </c>
      <c r="C107" s="7">
        <v>1607.38</v>
      </c>
      <c r="D107" s="7">
        <v>1802.67</v>
      </c>
      <c r="E107" s="7">
        <v>1574.85</v>
      </c>
      <c r="F107" s="7">
        <v>1300.1099999999999</v>
      </c>
      <c r="G107" s="8">
        <v>1263.71</v>
      </c>
    </row>
    <row r="108" spans="1:7" x14ac:dyDescent="0.25">
      <c r="A108" s="11">
        <v>2420</v>
      </c>
      <c r="B108" s="7">
        <v>1585.38</v>
      </c>
      <c r="C108" s="7">
        <v>1618.08</v>
      </c>
      <c r="D108" s="7">
        <v>1814.47</v>
      </c>
      <c r="E108" s="7">
        <v>1585.38</v>
      </c>
      <c r="F108" s="7">
        <v>1308.7</v>
      </c>
      <c r="G108" s="8">
        <v>1272.31</v>
      </c>
    </row>
    <row r="109" spans="1:7" x14ac:dyDescent="0.25">
      <c r="A109" s="11">
        <v>2440</v>
      </c>
      <c r="B109" s="7">
        <v>1595.99</v>
      </c>
      <c r="C109" s="7">
        <v>1628.78</v>
      </c>
      <c r="D109" s="7">
        <v>1826.44</v>
      </c>
      <c r="E109" s="7">
        <v>1595.99</v>
      </c>
      <c r="F109" s="7">
        <v>1317.29</v>
      </c>
      <c r="G109" s="8">
        <v>1280.54</v>
      </c>
    </row>
    <row r="110" spans="1:7" x14ac:dyDescent="0.25">
      <c r="A110" s="11">
        <v>2460</v>
      </c>
      <c r="B110" s="7">
        <v>1606.6</v>
      </c>
      <c r="C110" s="7">
        <v>1639.48</v>
      </c>
      <c r="D110" s="7">
        <v>1838.24</v>
      </c>
      <c r="E110" s="7">
        <v>1606.6</v>
      </c>
      <c r="F110" s="7">
        <v>1326.06</v>
      </c>
      <c r="G110" s="8">
        <v>1288.96</v>
      </c>
    </row>
    <row r="111" spans="1:7" x14ac:dyDescent="0.25">
      <c r="A111" s="11">
        <v>2480</v>
      </c>
      <c r="B111" s="7">
        <v>1617.12</v>
      </c>
      <c r="C111" s="7">
        <v>1650.18</v>
      </c>
      <c r="D111" s="7">
        <v>1850.04</v>
      </c>
      <c r="E111" s="7">
        <v>1617.12</v>
      </c>
      <c r="F111" s="7">
        <v>1334.48</v>
      </c>
      <c r="G111" s="8">
        <v>1297.3699999999999</v>
      </c>
    </row>
    <row r="112" spans="1:7" x14ac:dyDescent="0.25">
      <c r="A112" s="11">
        <v>2500</v>
      </c>
      <c r="B112" s="7">
        <v>1627.65</v>
      </c>
      <c r="C112" s="7">
        <v>1660.79</v>
      </c>
      <c r="D112" s="7">
        <v>1861.67</v>
      </c>
      <c r="E112" s="7">
        <v>1627.65</v>
      </c>
      <c r="F112" s="7">
        <v>1343.06</v>
      </c>
      <c r="G112" s="8">
        <v>1305.79</v>
      </c>
    </row>
    <row r="113" spans="1:7" x14ac:dyDescent="0.25">
      <c r="A113" s="11">
        <v>2520</v>
      </c>
      <c r="B113" s="7">
        <v>1638.17</v>
      </c>
      <c r="C113" s="7">
        <v>1671.4</v>
      </c>
      <c r="D113" s="7">
        <v>1873.47</v>
      </c>
      <c r="E113" s="7">
        <v>1638.17</v>
      </c>
      <c r="F113" s="7">
        <v>1351.47</v>
      </c>
      <c r="G113" s="8">
        <v>1314.02</v>
      </c>
    </row>
    <row r="114" spans="1:7" x14ac:dyDescent="0.25">
      <c r="A114" s="11">
        <v>2540</v>
      </c>
      <c r="B114" s="7">
        <v>1648.7</v>
      </c>
      <c r="C114" s="7">
        <v>1682.02</v>
      </c>
      <c r="D114" s="7">
        <v>1885.1</v>
      </c>
      <c r="E114" s="7">
        <v>1648.7</v>
      </c>
      <c r="F114" s="7">
        <v>1359.89</v>
      </c>
      <c r="G114" s="8">
        <v>1322.44</v>
      </c>
    </row>
    <row r="115" spans="1:7" x14ac:dyDescent="0.25">
      <c r="A115" s="11">
        <v>2560</v>
      </c>
      <c r="B115" s="7">
        <v>1659.22</v>
      </c>
      <c r="C115" s="7">
        <v>1692.63</v>
      </c>
      <c r="D115" s="7">
        <v>1896.74</v>
      </c>
      <c r="E115" s="7">
        <v>1659.22</v>
      </c>
      <c r="F115" s="7">
        <v>1368.3</v>
      </c>
      <c r="G115" s="8">
        <v>1330.5</v>
      </c>
    </row>
    <row r="116" spans="1:7" x14ac:dyDescent="0.25">
      <c r="A116" s="11">
        <v>2580</v>
      </c>
      <c r="B116" s="7">
        <v>1669.66</v>
      </c>
      <c r="C116" s="7">
        <v>1703.24</v>
      </c>
      <c r="D116" s="7">
        <v>1908.37</v>
      </c>
      <c r="E116" s="7">
        <v>1669.66</v>
      </c>
      <c r="F116" s="7">
        <v>1376.72</v>
      </c>
      <c r="G116" s="8">
        <v>1338.66</v>
      </c>
    </row>
    <row r="117" spans="1:7" x14ac:dyDescent="0.25">
      <c r="A117" s="11">
        <v>2600</v>
      </c>
      <c r="B117" s="7">
        <v>1680.1</v>
      </c>
      <c r="C117" s="7">
        <v>1713.77</v>
      </c>
      <c r="D117" s="7">
        <v>1919.84</v>
      </c>
      <c r="E117" s="7">
        <v>1680.1</v>
      </c>
      <c r="F117" s="7">
        <v>1384.97</v>
      </c>
      <c r="G117" s="8">
        <v>1346.89</v>
      </c>
    </row>
    <row r="118" spans="1:7" x14ac:dyDescent="0.25">
      <c r="A118" s="11">
        <v>2620</v>
      </c>
      <c r="B118" s="7">
        <v>1690.53</v>
      </c>
      <c r="C118" s="7">
        <v>1724.29</v>
      </c>
      <c r="D118" s="7">
        <v>1931.47</v>
      </c>
      <c r="E118" s="7">
        <v>1690.53</v>
      </c>
      <c r="F118" s="7">
        <v>1393.2</v>
      </c>
      <c r="G118" s="8">
        <v>1355.04</v>
      </c>
    </row>
    <row r="119" spans="1:7" x14ac:dyDescent="0.25">
      <c r="A119" s="11">
        <v>2640</v>
      </c>
      <c r="B119" s="7">
        <v>1700.97</v>
      </c>
      <c r="C119" s="7">
        <v>1734.82</v>
      </c>
      <c r="D119" s="7">
        <v>1942.94</v>
      </c>
      <c r="E119" s="7">
        <v>1700.97</v>
      </c>
      <c r="F119" s="7">
        <v>1401.44</v>
      </c>
      <c r="G119" s="8">
        <v>1363.29</v>
      </c>
    </row>
    <row r="120" spans="1:7" x14ac:dyDescent="0.25">
      <c r="A120" s="11">
        <v>2660</v>
      </c>
      <c r="B120" s="7">
        <v>1711.41</v>
      </c>
      <c r="C120" s="7">
        <v>1745.44</v>
      </c>
      <c r="D120" s="7">
        <v>1954.24</v>
      </c>
      <c r="E120" s="7">
        <v>1711.41</v>
      </c>
      <c r="F120" s="7">
        <v>1409.85</v>
      </c>
      <c r="G120" s="8">
        <v>1371.52</v>
      </c>
    </row>
    <row r="121" spans="1:7" x14ac:dyDescent="0.25">
      <c r="A121" s="11">
        <v>2680</v>
      </c>
      <c r="B121" s="7">
        <v>1721.76</v>
      </c>
      <c r="C121" s="7">
        <v>1755.87</v>
      </c>
      <c r="D121" s="7">
        <v>1965.7</v>
      </c>
      <c r="E121" s="7">
        <v>1721.76</v>
      </c>
      <c r="F121" s="7">
        <v>1417.92</v>
      </c>
      <c r="G121" s="8">
        <v>1379.68</v>
      </c>
    </row>
    <row r="122" spans="1:7" x14ac:dyDescent="0.25">
      <c r="A122" s="11">
        <v>2700</v>
      </c>
      <c r="B122" s="7">
        <v>1732.1</v>
      </c>
      <c r="C122" s="7">
        <v>1766.39</v>
      </c>
      <c r="D122" s="7">
        <v>1977</v>
      </c>
      <c r="E122" s="7">
        <v>1732.1</v>
      </c>
      <c r="F122" s="7">
        <v>1426.15</v>
      </c>
      <c r="G122" s="8">
        <v>1387.91</v>
      </c>
    </row>
    <row r="123" spans="1:7" x14ac:dyDescent="0.25">
      <c r="A123" s="11">
        <v>2720</v>
      </c>
      <c r="B123" s="7">
        <v>1742.46</v>
      </c>
      <c r="C123" s="7">
        <v>1776.83</v>
      </c>
      <c r="D123" s="7">
        <v>1988.3</v>
      </c>
      <c r="E123" s="7">
        <v>1742.46</v>
      </c>
      <c r="F123" s="7">
        <v>1434.31</v>
      </c>
      <c r="G123" s="8">
        <v>1396.06</v>
      </c>
    </row>
    <row r="124" spans="1:7" x14ac:dyDescent="0.25">
      <c r="A124" s="11">
        <v>2740</v>
      </c>
      <c r="B124" s="7">
        <v>1752.81</v>
      </c>
      <c r="C124" s="7">
        <v>1787.27</v>
      </c>
      <c r="D124" s="7">
        <v>1999</v>
      </c>
      <c r="E124" s="7">
        <v>1752.81</v>
      </c>
      <c r="F124" s="7">
        <v>1442.55</v>
      </c>
      <c r="G124" s="8">
        <v>1404.31</v>
      </c>
    </row>
    <row r="125" spans="1:7" x14ac:dyDescent="0.25">
      <c r="A125" s="11">
        <v>2760</v>
      </c>
      <c r="B125" s="7">
        <v>1763.15</v>
      </c>
      <c r="C125" s="7">
        <v>1797.7</v>
      </c>
      <c r="D125" s="7">
        <v>2009.21</v>
      </c>
      <c r="E125" s="7">
        <v>1763.15</v>
      </c>
      <c r="F125" s="7">
        <v>1450.7</v>
      </c>
      <c r="G125" s="8">
        <v>1412.46</v>
      </c>
    </row>
    <row r="126" spans="1:7" x14ac:dyDescent="0.25">
      <c r="A126" s="11">
        <v>2780</v>
      </c>
      <c r="B126" s="7">
        <v>1773.41</v>
      </c>
      <c r="C126" s="7">
        <v>1808.06</v>
      </c>
      <c r="D126" s="7">
        <v>2019.61</v>
      </c>
      <c r="E126" s="7">
        <v>1773.41</v>
      </c>
      <c r="F126" s="7">
        <v>1458.94</v>
      </c>
      <c r="G126" s="8">
        <v>1420.7</v>
      </c>
    </row>
    <row r="127" spans="1:7" x14ac:dyDescent="0.25">
      <c r="A127" s="11">
        <v>2800</v>
      </c>
      <c r="B127" s="7">
        <v>1783.77</v>
      </c>
      <c r="C127" s="7">
        <v>1818.49</v>
      </c>
      <c r="D127" s="7">
        <v>2030.01</v>
      </c>
      <c r="E127" s="7">
        <v>1783.77</v>
      </c>
      <c r="F127" s="7">
        <v>1467.09</v>
      </c>
      <c r="G127" s="8">
        <v>1428.85</v>
      </c>
    </row>
    <row r="128" spans="1:7" x14ac:dyDescent="0.25">
      <c r="A128" s="11">
        <v>2820</v>
      </c>
      <c r="B128" s="7">
        <v>1794.03</v>
      </c>
      <c r="C128" s="7">
        <v>1828.85</v>
      </c>
      <c r="D128" s="7">
        <v>2040.81</v>
      </c>
      <c r="E128" s="7">
        <v>1794.03</v>
      </c>
      <c r="F128" s="7">
        <v>1475.33</v>
      </c>
      <c r="G128" s="8">
        <v>1437.08</v>
      </c>
    </row>
    <row r="129" spans="1:7" x14ac:dyDescent="0.25">
      <c r="A129" s="11">
        <v>2840</v>
      </c>
      <c r="B129" s="7">
        <v>1804.29</v>
      </c>
      <c r="C129" s="7">
        <v>1839.19</v>
      </c>
      <c r="D129" s="7">
        <v>2051.6</v>
      </c>
      <c r="E129" s="7">
        <v>1804.29</v>
      </c>
      <c r="F129" s="7">
        <v>1483.57</v>
      </c>
      <c r="G129" s="8">
        <v>1445.23</v>
      </c>
    </row>
    <row r="130" spans="1:7" x14ac:dyDescent="0.25">
      <c r="A130" s="11">
        <v>2860</v>
      </c>
      <c r="B130" s="7">
        <v>1814.46</v>
      </c>
      <c r="C130" s="7">
        <v>1849.54</v>
      </c>
      <c r="D130" s="7">
        <v>2062.41</v>
      </c>
      <c r="E130" s="7">
        <v>1814.46</v>
      </c>
      <c r="F130" s="7">
        <v>1491.72</v>
      </c>
      <c r="G130" s="8">
        <v>1453.48</v>
      </c>
    </row>
    <row r="131" spans="1:7" x14ac:dyDescent="0.25">
      <c r="A131" s="11">
        <v>2880</v>
      </c>
      <c r="B131" s="7">
        <v>1824.72</v>
      </c>
      <c r="C131" s="7">
        <v>1859.89</v>
      </c>
      <c r="D131" s="7">
        <v>2073.21</v>
      </c>
      <c r="E131" s="7">
        <v>1824.72</v>
      </c>
      <c r="F131" s="7">
        <v>1499.96</v>
      </c>
      <c r="G131" s="8">
        <v>1461.63</v>
      </c>
    </row>
    <row r="132" spans="1:7" x14ac:dyDescent="0.25">
      <c r="A132" s="11">
        <v>2900</v>
      </c>
      <c r="B132" s="7">
        <v>1834.9</v>
      </c>
      <c r="C132" s="7">
        <v>1870.24</v>
      </c>
      <c r="D132" s="7">
        <v>2083.81</v>
      </c>
      <c r="E132" s="7">
        <v>1834.9</v>
      </c>
      <c r="F132" s="7">
        <v>1508.11</v>
      </c>
      <c r="G132" s="8">
        <v>1469.87</v>
      </c>
    </row>
    <row r="133" spans="1:7" x14ac:dyDescent="0.25">
      <c r="A133" s="11">
        <v>2920</v>
      </c>
      <c r="B133" s="7">
        <v>1845.07</v>
      </c>
      <c r="C133" s="7">
        <v>1880.5</v>
      </c>
      <c r="D133" s="7">
        <v>2094.61</v>
      </c>
      <c r="E133" s="7">
        <v>1845.07</v>
      </c>
      <c r="F133" s="7">
        <v>1516.26</v>
      </c>
      <c r="G133" s="8">
        <v>1478.02</v>
      </c>
    </row>
    <row r="134" spans="1:7" x14ac:dyDescent="0.25">
      <c r="A134" s="11">
        <v>2940</v>
      </c>
      <c r="B134" s="7">
        <v>1855.24</v>
      </c>
      <c r="C134" s="7">
        <v>1890.76</v>
      </c>
      <c r="D134" s="7">
        <v>2105.4</v>
      </c>
      <c r="E134" s="7">
        <v>1855.24</v>
      </c>
      <c r="F134" s="7">
        <v>1524.5</v>
      </c>
      <c r="G134" s="8">
        <v>1486.25</v>
      </c>
    </row>
    <row r="135" spans="1:7" x14ac:dyDescent="0.25">
      <c r="A135" s="11">
        <v>2960</v>
      </c>
      <c r="B135" s="7">
        <v>1865.42</v>
      </c>
      <c r="C135" s="7">
        <v>1901.02</v>
      </c>
      <c r="D135" s="7">
        <v>2116.21</v>
      </c>
      <c r="E135" s="7">
        <v>1865.42</v>
      </c>
      <c r="F135" s="7">
        <v>1532.65</v>
      </c>
      <c r="G135" s="8">
        <v>1494.4</v>
      </c>
    </row>
    <row r="136" spans="1:7" x14ac:dyDescent="0.25">
      <c r="A136" s="11">
        <v>2980</v>
      </c>
      <c r="B136" s="7">
        <v>1875.5</v>
      </c>
      <c r="C136" s="7">
        <v>1911.28</v>
      </c>
      <c r="D136" s="7">
        <v>2126.8000000000002</v>
      </c>
      <c r="E136" s="7">
        <v>1875.5</v>
      </c>
      <c r="F136" s="7">
        <v>1540.89</v>
      </c>
      <c r="G136" s="8">
        <v>1502.65</v>
      </c>
    </row>
    <row r="137" spans="1:7" x14ac:dyDescent="0.25">
      <c r="A137" s="11">
        <v>3000</v>
      </c>
      <c r="B137" s="7">
        <v>1885.68</v>
      </c>
      <c r="C137" s="7">
        <v>1921.46</v>
      </c>
      <c r="D137" s="7">
        <v>2137.61</v>
      </c>
      <c r="E137" s="7">
        <v>1885.68</v>
      </c>
      <c r="F137" s="7">
        <v>1549.13</v>
      </c>
      <c r="G137" s="8">
        <v>1510.89</v>
      </c>
    </row>
    <row r="138" spans="1:7" x14ac:dyDescent="0.25">
      <c r="A138" s="11">
        <v>3020</v>
      </c>
      <c r="B138" s="7">
        <v>1895.76</v>
      </c>
      <c r="C138" s="7">
        <v>1931.72</v>
      </c>
      <c r="D138" s="7">
        <v>2148.61</v>
      </c>
      <c r="E138" s="7">
        <v>1895.76</v>
      </c>
      <c r="F138" s="7">
        <v>1557.28</v>
      </c>
      <c r="G138" s="8">
        <v>1519.04</v>
      </c>
    </row>
    <row r="139" spans="1:7" x14ac:dyDescent="0.25">
      <c r="A139" s="11">
        <v>3040</v>
      </c>
      <c r="B139" s="7">
        <v>1905.85</v>
      </c>
      <c r="C139" s="7">
        <v>1941.89</v>
      </c>
      <c r="D139" s="7">
        <v>2160.0100000000002</v>
      </c>
      <c r="E139" s="7">
        <v>1905.85</v>
      </c>
      <c r="F139" s="7">
        <v>1565.52</v>
      </c>
      <c r="G139" s="8">
        <v>1527.27</v>
      </c>
    </row>
    <row r="140" spans="1:7" x14ac:dyDescent="0.25">
      <c r="A140" s="11">
        <v>3060</v>
      </c>
      <c r="B140" s="7">
        <v>1915.85</v>
      </c>
      <c r="C140" s="7">
        <v>1952.07</v>
      </c>
      <c r="D140" s="7">
        <v>2171.2399999999998</v>
      </c>
      <c r="E140" s="7">
        <v>1915.85</v>
      </c>
      <c r="F140" s="7">
        <v>1573.67</v>
      </c>
      <c r="G140" s="8">
        <v>1535.42</v>
      </c>
    </row>
    <row r="141" spans="1:7" x14ac:dyDescent="0.25">
      <c r="A141" s="11">
        <v>3080</v>
      </c>
      <c r="B141" s="7">
        <v>1925.93</v>
      </c>
      <c r="C141" s="7">
        <v>1962.15</v>
      </c>
      <c r="D141" s="7">
        <v>2182.64</v>
      </c>
      <c r="E141" s="7">
        <v>1925.93</v>
      </c>
      <c r="F141" s="7">
        <v>1581.91</v>
      </c>
      <c r="G141" s="8">
        <v>1543.67</v>
      </c>
    </row>
    <row r="142" spans="1:7" x14ac:dyDescent="0.25">
      <c r="A142" s="11">
        <v>3100</v>
      </c>
      <c r="B142" s="7">
        <v>1935.93</v>
      </c>
      <c r="C142" s="7">
        <v>1972.32</v>
      </c>
      <c r="D142" s="7">
        <v>2193.87</v>
      </c>
      <c r="E142" s="7">
        <v>1935.93</v>
      </c>
      <c r="F142" s="7">
        <v>1590.07</v>
      </c>
      <c r="G142" s="8">
        <v>1551.82</v>
      </c>
    </row>
    <row r="143" spans="1:7" x14ac:dyDescent="0.25">
      <c r="A143" s="11">
        <v>3120</v>
      </c>
      <c r="B143" s="7">
        <v>1945.92</v>
      </c>
      <c r="C143" s="7">
        <v>1982.41</v>
      </c>
      <c r="D143" s="7">
        <v>2205.11</v>
      </c>
      <c r="E143" s="7">
        <v>1945.92</v>
      </c>
      <c r="F143" s="7">
        <v>1598.3</v>
      </c>
      <c r="G143" s="8">
        <v>1560.06</v>
      </c>
    </row>
    <row r="144" spans="1:7" x14ac:dyDescent="0.25">
      <c r="A144" s="11">
        <v>3140</v>
      </c>
      <c r="B144" s="7">
        <v>1955.92</v>
      </c>
      <c r="C144" s="7">
        <v>1992.58</v>
      </c>
      <c r="D144" s="7">
        <v>2216.5100000000002</v>
      </c>
      <c r="E144" s="7">
        <v>1955.92</v>
      </c>
      <c r="F144" s="7">
        <v>1606.45</v>
      </c>
      <c r="G144" s="8">
        <v>1568.21</v>
      </c>
    </row>
    <row r="145" spans="1:7" x14ac:dyDescent="0.25">
      <c r="A145" s="11">
        <v>3160</v>
      </c>
      <c r="B145" s="7">
        <v>1965.92</v>
      </c>
      <c r="C145" s="7">
        <v>2002.66</v>
      </c>
      <c r="D145" s="7">
        <v>2227.7399999999998</v>
      </c>
      <c r="E145" s="7">
        <v>1965.92</v>
      </c>
      <c r="F145" s="7">
        <v>1614.69</v>
      </c>
      <c r="G145" s="8">
        <v>1576.44</v>
      </c>
    </row>
    <row r="146" spans="1:7" x14ac:dyDescent="0.25">
      <c r="A146" s="11">
        <v>3180</v>
      </c>
      <c r="B146" s="7">
        <v>1975.92</v>
      </c>
      <c r="C146" s="7">
        <v>2012.76</v>
      </c>
      <c r="D146" s="7">
        <v>2238.96</v>
      </c>
      <c r="E146" s="7">
        <v>1975.92</v>
      </c>
      <c r="F146" s="7">
        <v>1622.93</v>
      </c>
      <c r="G146" s="8">
        <v>1584.6</v>
      </c>
    </row>
    <row r="147" spans="1:7" x14ac:dyDescent="0.25">
      <c r="A147" s="11">
        <v>3200</v>
      </c>
      <c r="B147" s="7">
        <v>1985.83</v>
      </c>
      <c r="C147" s="7">
        <v>2022.75</v>
      </c>
      <c r="D147" s="7">
        <v>2250.19</v>
      </c>
      <c r="E147" s="7">
        <v>1985.83</v>
      </c>
      <c r="F147" s="7">
        <v>1631.09</v>
      </c>
      <c r="G147" s="8">
        <v>1592.84</v>
      </c>
    </row>
    <row r="148" spans="1:7" x14ac:dyDescent="0.25">
      <c r="A148" s="11">
        <v>3220</v>
      </c>
      <c r="B148" s="7">
        <v>1995.73</v>
      </c>
      <c r="C148" s="7">
        <v>2032.84</v>
      </c>
      <c r="D148" s="7">
        <v>2261.42</v>
      </c>
      <c r="E148" s="7">
        <v>1995.73</v>
      </c>
      <c r="F148" s="7">
        <v>1639.32</v>
      </c>
      <c r="G148" s="8">
        <v>1600.99</v>
      </c>
    </row>
    <row r="149" spans="1:7" x14ac:dyDescent="0.25">
      <c r="A149" s="11">
        <v>3240</v>
      </c>
      <c r="B149" s="7">
        <v>2005.65</v>
      </c>
      <c r="C149" s="7">
        <v>2042.83</v>
      </c>
      <c r="D149" s="7">
        <v>2272.64</v>
      </c>
      <c r="E149" s="7">
        <v>2005.65</v>
      </c>
      <c r="F149" s="7">
        <v>1647.47</v>
      </c>
      <c r="G149" s="8">
        <v>1609.23</v>
      </c>
    </row>
    <row r="150" spans="1:7" x14ac:dyDescent="0.25">
      <c r="A150" s="11">
        <v>3260</v>
      </c>
      <c r="B150" s="7">
        <v>2015.56</v>
      </c>
      <c r="C150" s="7">
        <v>2052.83</v>
      </c>
      <c r="D150" s="7">
        <v>2283.88</v>
      </c>
      <c r="E150" s="7">
        <v>2015.56</v>
      </c>
      <c r="F150" s="7">
        <v>1655.62</v>
      </c>
      <c r="G150" s="8">
        <v>1617.38</v>
      </c>
    </row>
    <row r="151" spans="1:7" x14ac:dyDescent="0.25">
      <c r="A151" s="11">
        <v>3280</v>
      </c>
      <c r="B151" s="7">
        <v>2025.46</v>
      </c>
      <c r="C151" s="7">
        <v>2062.83</v>
      </c>
      <c r="D151" s="7">
        <v>2295.11</v>
      </c>
      <c r="E151" s="7">
        <v>2025.46</v>
      </c>
      <c r="F151" s="7">
        <v>1663.86</v>
      </c>
      <c r="G151" s="8">
        <v>1625.62</v>
      </c>
    </row>
    <row r="152" spans="1:7" x14ac:dyDescent="0.25">
      <c r="A152" s="11">
        <v>3300</v>
      </c>
      <c r="B152" s="7">
        <v>2035.29</v>
      </c>
      <c r="C152" s="7">
        <v>2072.7399999999998</v>
      </c>
      <c r="D152" s="7">
        <v>2306.33</v>
      </c>
      <c r="E152" s="7">
        <v>2035.29</v>
      </c>
      <c r="F152" s="7">
        <v>1672.01</v>
      </c>
      <c r="G152" s="8">
        <v>1633.77</v>
      </c>
    </row>
    <row r="153" spans="1:7" x14ac:dyDescent="0.25">
      <c r="A153" s="11">
        <v>3320</v>
      </c>
      <c r="B153" s="7">
        <v>2045.19</v>
      </c>
      <c r="C153" s="7">
        <v>2082.7399999999998</v>
      </c>
      <c r="D153" s="7">
        <v>2317.56</v>
      </c>
      <c r="E153" s="7">
        <v>2045.19</v>
      </c>
      <c r="F153" s="7">
        <v>1680.26</v>
      </c>
      <c r="G153" s="8">
        <v>1642.01</v>
      </c>
    </row>
    <row r="154" spans="1:7" x14ac:dyDescent="0.25">
      <c r="A154" s="11">
        <v>3340</v>
      </c>
      <c r="B154" s="7">
        <v>2055.02</v>
      </c>
      <c r="C154" s="7">
        <v>2092.64</v>
      </c>
      <c r="D154" s="7">
        <v>2328.79</v>
      </c>
      <c r="E154" s="7">
        <v>2055.02</v>
      </c>
      <c r="F154" s="7">
        <v>1688.49</v>
      </c>
      <c r="G154" s="8">
        <v>1650.25</v>
      </c>
    </row>
    <row r="155" spans="1:7" x14ac:dyDescent="0.25">
      <c r="A155" s="11">
        <v>3360</v>
      </c>
      <c r="B155" s="7">
        <v>2064.75</v>
      </c>
      <c r="C155" s="7">
        <v>2102.56</v>
      </c>
      <c r="D155" s="7">
        <v>2340.0100000000002</v>
      </c>
      <c r="E155" s="7">
        <v>2064.75</v>
      </c>
      <c r="F155" s="7">
        <v>1696.64</v>
      </c>
      <c r="G155" s="8">
        <v>1658.4</v>
      </c>
    </row>
    <row r="156" spans="1:7" x14ac:dyDescent="0.25">
      <c r="A156" s="11">
        <v>3380</v>
      </c>
      <c r="B156" s="7">
        <v>2074.5700000000002</v>
      </c>
      <c r="C156" s="7">
        <v>2112.4699999999998</v>
      </c>
      <c r="D156" s="7">
        <v>2351.25</v>
      </c>
      <c r="E156" s="7">
        <v>2074.5700000000002</v>
      </c>
      <c r="F156" s="7">
        <v>1704.88</v>
      </c>
      <c r="G156" s="8">
        <v>1666.64</v>
      </c>
    </row>
    <row r="157" spans="1:7" x14ac:dyDescent="0.25">
      <c r="A157" s="11">
        <v>3400</v>
      </c>
      <c r="B157" s="7">
        <v>2084.31</v>
      </c>
      <c r="C157" s="7">
        <v>2122.37</v>
      </c>
      <c r="D157" s="7">
        <v>2362.3000000000002</v>
      </c>
      <c r="E157" s="7">
        <v>2084.31</v>
      </c>
      <c r="F157" s="7">
        <v>1713.03</v>
      </c>
      <c r="G157" s="8">
        <v>1674.79</v>
      </c>
    </row>
    <row r="158" spans="1:7" x14ac:dyDescent="0.25">
      <c r="A158" s="11">
        <v>3420</v>
      </c>
      <c r="B158" s="7">
        <v>2094.12</v>
      </c>
      <c r="C158" s="7">
        <v>2132.1999999999998</v>
      </c>
      <c r="D158" s="7">
        <v>2373.5300000000002</v>
      </c>
      <c r="E158" s="7">
        <v>2094.12</v>
      </c>
      <c r="F158" s="7">
        <v>1721.28</v>
      </c>
      <c r="G158" s="8">
        <v>1683.03</v>
      </c>
    </row>
    <row r="159" spans="1:7" x14ac:dyDescent="0.25">
      <c r="A159" s="11">
        <v>3440</v>
      </c>
      <c r="B159" s="7">
        <v>2103.86</v>
      </c>
      <c r="C159" s="7">
        <v>2142.02</v>
      </c>
      <c r="D159" s="7">
        <v>2384.75</v>
      </c>
      <c r="E159" s="7">
        <v>2103.86</v>
      </c>
      <c r="F159" s="7">
        <v>1729.43</v>
      </c>
      <c r="G159" s="8">
        <v>1691.18</v>
      </c>
    </row>
    <row r="160" spans="1:7" x14ac:dyDescent="0.25">
      <c r="A160" s="11">
        <v>3460</v>
      </c>
      <c r="B160" s="7">
        <v>2113.5100000000002</v>
      </c>
      <c r="C160" s="7">
        <v>2151.84</v>
      </c>
      <c r="D160" s="7">
        <v>2395.8000000000002</v>
      </c>
      <c r="E160" s="7">
        <v>2113.5100000000002</v>
      </c>
      <c r="F160" s="7">
        <v>1737.66</v>
      </c>
      <c r="G160" s="8">
        <v>1699.42</v>
      </c>
    </row>
    <row r="161" spans="1:7" x14ac:dyDescent="0.25">
      <c r="A161" s="11">
        <v>3480</v>
      </c>
      <c r="B161" s="7">
        <v>2123.2399999999998</v>
      </c>
      <c r="C161" s="7">
        <v>2161.75</v>
      </c>
      <c r="D161" s="7">
        <v>2407.04</v>
      </c>
      <c r="E161" s="7">
        <v>2123.2399999999998</v>
      </c>
      <c r="F161" s="7">
        <v>1745.9</v>
      </c>
      <c r="G161" s="8">
        <v>1707.57</v>
      </c>
    </row>
    <row r="162" spans="1:7" x14ac:dyDescent="0.25">
      <c r="A162" s="11">
        <v>3500</v>
      </c>
      <c r="B162" s="7">
        <v>2132.98</v>
      </c>
      <c r="C162" s="7">
        <v>2171.48</v>
      </c>
      <c r="D162" s="7">
        <v>2418.09</v>
      </c>
      <c r="E162" s="7">
        <v>2132.98</v>
      </c>
      <c r="F162" s="7">
        <v>1754.05</v>
      </c>
      <c r="G162" s="8">
        <v>1715.81</v>
      </c>
    </row>
    <row r="163" spans="1:7" x14ac:dyDescent="0.25">
      <c r="A163" s="11">
        <v>3520</v>
      </c>
      <c r="B163" s="7">
        <v>2142.62</v>
      </c>
      <c r="C163" s="7">
        <v>2181.3000000000002</v>
      </c>
      <c r="D163" s="7">
        <v>2429.3200000000002</v>
      </c>
      <c r="E163" s="7">
        <v>2142.62</v>
      </c>
      <c r="F163" s="7">
        <v>1762.3</v>
      </c>
      <c r="G163" s="8">
        <v>1723.96</v>
      </c>
    </row>
    <row r="164" spans="1:7" x14ac:dyDescent="0.25">
      <c r="A164" s="11">
        <v>3540</v>
      </c>
      <c r="B164" s="7">
        <v>2152.2600000000002</v>
      </c>
      <c r="C164" s="7">
        <v>2191.0300000000002</v>
      </c>
      <c r="D164" s="7">
        <v>2440.37</v>
      </c>
      <c r="E164" s="7">
        <v>2152.2600000000002</v>
      </c>
      <c r="F164" s="7">
        <v>1770.45</v>
      </c>
      <c r="G164" s="8">
        <v>1732.2</v>
      </c>
    </row>
    <row r="165" spans="1:7" x14ac:dyDescent="0.25">
      <c r="A165" s="11">
        <v>3560</v>
      </c>
      <c r="B165" s="7">
        <v>2161.91</v>
      </c>
      <c r="C165" s="7">
        <v>2200.77</v>
      </c>
      <c r="D165" s="7">
        <v>2451.4299999999998</v>
      </c>
      <c r="E165" s="7">
        <v>2161.91</v>
      </c>
      <c r="F165" s="7">
        <v>1778.68</v>
      </c>
      <c r="G165" s="8">
        <v>1740.36</v>
      </c>
    </row>
    <row r="166" spans="1:7" x14ac:dyDescent="0.25">
      <c r="A166" s="11">
        <v>3580</v>
      </c>
      <c r="B166" s="7">
        <v>2171.56</v>
      </c>
      <c r="C166" s="7">
        <v>2210.5</v>
      </c>
      <c r="D166" s="7">
        <v>2462.48</v>
      </c>
      <c r="E166" s="7">
        <v>2171.56</v>
      </c>
      <c r="F166" s="7">
        <v>1786.84</v>
      </c>
      <c r="G166" s="8">
        <v>1748.59</v>
      </c>
    </row>
    <row r="167" spans="1:7" x14ac:dyDescent="0.25">
      <c r="A167" s="11">
        <v>3600</v>
      </c>
      <c r="B167" s="7">
        <v>2181.12</v>
      </c>
      <c r="C167" s="7">
        <v>2220.2399999999998</v>
      </c>
      <c r="D167" s="7">
        <v>2473.6999999999998</v>
      </c>
      <c r="E167" s="7">
        <v>2181.12</v>
      </c>
      <c r="F167" s="7">
        <v>1794.99</v>
      </c>
      <c r="G167" s="8">
        <v>1756.74</v>
      </c>
    </row>
    <row r="168" spans="1:7" x14ac:dyDescent="0.25">
      <c r="A168" s="11">
        <v>3620</v>
      </c>
      <c r="B168" s="7">
        <v>2190.67</v>
      </c>
      <c r="C168" s="7">
        <v>2229.89</v>
      </c>
      <c r="D168" s="7">
        <v>2484.75</v>
      </c>
      <c r="E168" s="7">
        <v>2190.67</v>
      </c>
      <c r="F168" s="7">
        <v>1803.22</v>
      </c>
      <c r="G168" s="8">
        <v>1764.98</v>
      </c>
    </row>
    <row r="169" spans="1:7" x14ac:dyDescent="0.25">
      <c r="A169" s="11">
        <v>3640</v>
      </c>
      <c r="B169" s="7">
        <v>2200.2399999999998</v>
      </c>
      <c r="C169" s="7">
        <v>2239.5300000000002</v>
      </c>
      <c r="D169" s="7">
        <v>2495.8000000000002</v>
      </c>
      <c r="E169" s="7">
        <v>2200.2399999999998</v>
      </c>
      <c r="F169" s="7">
        <v>1811.37</v>
      </c>
      <c r="G169" s="8">
        <v>1773.13</v>
      </c>
    </row>
    <row r="170" spans="1:7" x14ac:dyDescent="0.25">
      <c r="A170" s="11">
        <v>3660</v>
      </c>
      <c r="B170" s="7">
        <v>2209.87</v>
      </c>
      <c r="C170" s="7">
        <v>2249.27</v>
      </c>
      <c r="D170" s="7">
        <v>2506.86</v>
      </c>
      <c r="E170" s="7">
        <v>2209.87</v>
      </c>
      <c r="F170" s="7">
        <v>1819.62</v>
      </c>
      <c r="G170" s="8">
        <v>1781.38</v>
      </c>
    </row>
    <row r="171" spans="1:7" x14ac:dyDescent="0.25">
      <c r="A171" s="11">
        <v>3680</v>
      </c>
      <c r="B171" s="7">
        <v>2219.34</v>
      </c>
      <c r="C171" s="7">
        <v>2258.91</v>
      </c>
      <c r="D171" s="7">
        <v>2517.91</v>
      </c>
      <c r="E171" s="7">
        <v>2219.34</v>
      </c>
      <c r="F171" s="7">
        <v>1827.86</v>
      </c>
      <c r="G171" s="8">
        <v>1789.61</v>
      </c>
    </row>
    <row r="172" spans="1:7" x14ac:dyDescent="0.25">
      <c r="A172" s="11">
        <v>3700</v>
      </c>
      <c r="B172" s="7">
        <v>2228.91</v>
      </c>
      <c r="C172" s="7">
        <v>2268.56</v>
      </c>
      <c r="D172" s="7">
        <v>2528.96</v>
      </c>
      <c r="E172" s="7">
        <v>2228.91</v>
      </c>
      <c r="F172" s="7">
        <v>1836.01</v>
      </c>
      <c r="G172" s="8">
        <v>1797.76</v>
      </c>
    </row>
    <row r="173" spans="1:7" x14ac:dyDescent="0.25">
      <c r="A173" s="11">
        <v>3720</v>
      </c>
      <c r="B173" s="7">
        <v>2238.38</v>
      </c>
      <c r="C173" s="7">
        <v>2278.11</v>
      </c>
      <c r="D173" s="7">
        <v>2540.0100000000002</v>
      </c>
      <c r="E173" s="7">
        <v>2238.38</v>
      </c>
      <c r="F173" s="7">
        <v>1844.24</v>
      </c>
      <c r="G173" s="8">
        <v>1806</v>
      </c>
    </row>
    <row r="174" spans="1:7" x14ac:dyDescent="0.25">
      <c r="A174" s="11">
        <v>3740</v>
      </c>
      <c r="B174" s="7">
        <v>2247.85</v>
      </c>
      <c r="C174" s="7">
        <v>2287.6799999999998</v>
      </c>
      <c r="D174" s="7">
        <v>2551.0700000000002</v>
      </c>
      <c r="E174" s="7">
        <v>2247.85</v>
      </c>
      <c r="F174" s="7">
        <v>1852.39</v>
      </c>
      <c r="G174" s="8">
        <v>1814.15</v>
      </c>
    </row>
    <row r="175" spans="1:7" x14ac:dyDescent="0.25">
      <c r="A175" s="11">
        <v>3760</v>
      </c>
      <c r="B175" s="7">
        <v>2257.3200000000002</v>
      </c>
      <c r="C175" s="7">
        <v>2297.31</v>
      </c>
      <c r="D175" s="7">
        <v>2562.12</v>
      </c>
      <c r="E175" s="7">
        <v>2257.3200000000002</v>
      </c>
      <c r="F175" s="7">
        <v>1860.64</v>
      </c>
      <c r="G175" s="8">
        <v>1822.4</v>
      </c>
    </row>
    <row r="176" spans="1:7" x14ac:dyDescent="0.25">
      <c r="A176" s="11">
        <v>3780</v>
      </c>
      <c r="B176" s="7">
        <v>2266.79</v>
      </c>
      <c r="C176" s="7">
        <v>2306.88</v>
      </c>
      <c r="D176" s="7">
        <v>2573</v>
      </c>
      <c r="E176" s="7">
        <v>2266.79</v>
      </c>
      <c r="F176" s="7">
        <v>1868.79</v>
      </c>
      <c r="G176" s="8">
        <v>1830.55</v>
      </c>
    </row>
    <row r="177" spans="1:7" x14ac:dyDescent="0.25">
      <c r="A177" s="11">
        <v>3800</v>
      </c>
      <c r="B177" s="7">
        <v>2276.16</v>
      </c>
      <c r="C177" s="7">
        <v>2316.35</v>
      </c>
      <c r="D177" s="7">
        <v>2584.06</v>
      </c>
      <c r="E177" s="7">
        <v>2276.16</v>
      </c>
      <c r="F177" s="7">
        <v>1877.03</v>
      </c>
      <c r="G177" s="8">
        <v>1838.78</v>
      </c>
    </row>
    <row r="178" spans="1:7" x14ac:dyDescent="0.25">
      <c r="A178" s="11">
        <v>3820</v>
      </c>
      <c r="B178" s="7">
        <v>2285.63</v>
      </c>
      <c r="C178" s="7">
        <v>2325.9</v>
      </c>
      <c r="D178" s="7">
        <v>2595.11</v>
      </c>
      <c r="E178" s="7">
        <v>2285.63</v>
      </c>
      <c r="F178" s="7">
        <v>1885.26</v>
      </c>
      <c r="G178" s="8">
        <v>1846.93</v>
      </c>
    </row>
    <row r="179" spans="1:7" x14ac:dyDescent="0.25">
      <c r="A179" s="11">
        <v>3840</v>
      </c>
      <c r="B179" s="7">
        <v>2295.02</v>
      </c>
      <c r="C179" s="7">
        <v>2335.46</v>
      </c>
      <c r="D179" s="7">
        <v>2605.98</v>
      </c>
      <c r="E179" s="7">
        <v>2295.02</v>
      </c>
      <c r="F179" s="7">
        <v>1893.41</v>
      </c>
      <c r="G179" s="8">
        <v>1855.17</v>
      </c>
    </row>
    <row r="180" spans="1:7" x14ac:dyDescent="0.25">
      <c r="A180" s="11">
        <v>3860</v>
      </c>
      <c r="B180" s="7">
        <v>2304.41</v>
      </c>
      <c r="C180" s="7">
        <v>2344.9299999999998</v>
      </c>
      <c r="D180" s="7">
        <v>2617.0300000000002</v>
      </c>
      <c r="E180" s="7">
        <v>2304.41</v>
      </c>
      <c r="F180" s="7">
        <v>1901.66</v>
      </c>
      <c r="G180" s="8">
        <v>1863.32</v>
      </c>
    </row>
    <row r="181" spans="1:7" x14ac:dyDescent="0.25">
      <c r="A181" s="11">
        <v>3880</v>
      </c>
      <c r="B181" s="7">
        <v>2313.7800000000002</v>
      </c>
      <c r="C181" s="7">
        <v>2354.4</v>
      </c>
      <c r="D181" s="7">
        <v>2627.91</v>
      </c>
      <c r="E181" s="7">
        <v>2313.7800000000002</v>
      </c>
      <c r="F181" s="7">
        <v>1909.81</v>
      </c>
      <c r="G181" s="8">
        <v>1871.57</v>
      </c>
    </row>
    <row r="182" spans="1:7" x14ac:dyDescent="0.25">
      <c r="A182" s="11">
        <v>3900</v>
      </c>
      <c r="B182" s="7">
        <v>2323.08</v>
      </c>
      <c r="C182" s="7">
        <v>2363.87</v>
      </c>
      <c r="D182" s="7">
        <v>2638.96</v>
      </c>
      <c r="E182" s="7">
        <v>2323.08</v>
      </c>
      <c r="F182" s="7">
        <v>1918.05</v>
      </c>
      <c r="G182" s="8">
        <v>1879.72</v>
      </c>
    </row>
    <row r="183" spans="1:7" x14ac:dyDescent="0.25">
      <c r="A183" s="11">
        <v>3920</v>
      </c>
      <c r="B183" s="7">
        <v>2332.46</v>
      </c>
      <c r="C183" s="7">
        <v>2373.25</v>
      </c>
      <c r="D183" s="7">
        <v>2649.84</v>
      </c>
      <c r="E183" s="7">
        <v>2332.46</v>
      </c>
      <c r="F183" s="7">
        <v>1926.2</v>
      </c>
      <c r="G183" s="8">
        <v>1887.95</v>
      </c>
    </row>
    <row r="184" spans="1:7" x14ac:dyDescent="0.25">
      <c r="A184" s="11">
        <v>3940</v>
      </c>
      <c r="B184" s="7">
        <v>2341.7600000000002</v>
      </c>
      <c r="C184" s="7">
        <v>2382.7199999999998</v>
      </c>
      <c r="D184" s="7">
        <v>2660.9</v>
      </c>
      <c r="E184" s="7">
        <v>2341.7600000000002</v>
      </c>
      <c r="F184" s="7">
        <v>1934.35</v>
      </c>
      <c r="G184" s="8">
        <v>1896.11</v>
      </c>
    </row>
    <row r="185" spans="1:7" x14ac:dyDescent="0.25">
      <c r="A185" s="11">
        <v>3960</v>
      </c>
      <c r="B185" s="7">
        <v>2351.0500000000002</v>
      </c>
      <c r="C185" s="7">
        <v>2392.11</v>
      </c>
      <c r="D185" s="7">
        <v>2671.77</v>
      </c>
      <c r="E185" s="7">
        <v>2351.0500000000002</v>
      </c>
      <c r="F185" s="7">
        <v>1942.58</v>
      </c>
      <c r="G185" s="8">
        <v>1904.34</v>
      </c>
    </row>
    <row r="186" spans="1:7" x14ac:dyDescent="0.25">
      <c r="A186" s="11">
        <v>3980</v>
      </c>
      <c r="B186" s="7">
        <v>2360.34</v>
      </c>
      <c r="C186" s="7">
        <v>2401.48</v>
      </c>
      <c r="D186" s="7">
        <v>2682.82</v>
      </c>
      <c r="E186" s="7">
        <v>2360.34</v>
      </c>
      <c r="F186" s="7">
        <v>1950.83</v>
      </c>
      <c r="G186" s="8">
        <v>1912.59</v>
      </c>
    </row>
    <row r="187" spans="1:7" x14ac:dyDescent="0.25">
      <c r="A187" s="11">
        <v>4000</v>
      </c>
      <c r="B187" s="7">
        <v>2369.64</v>
      </c>
      <c r="C187" s="7">
        <v>2410.87</v>
      </c>
      <c r="D187" s="7">
        <v>2693.69</v>
      </c>
      <c r="E187" s="7">
        <v>2369.64</v>
      </c>
      <c r="F187" s="7">
        <v>1958.98</v>
      </c>
      <c r="G187" s="8">
        <v>1920.74</v>
      </c>
    </row>
    <row r="188" spans="1:7" x14ac:dyDescent="0.25">
      <c r="A188" s="11">
        <v>4020</v>
      </c>
      <c r="B188" s="7">
        <v>2378.85</v>
      </c>
      <c r="C188" s="7">
        <v>2420.2600000000002</v>
      </c>
      <c r="D188" s="7">
        <v>2704.58</v>
      </c>
      <c r="E188" s="7">
        <v>2378.85</v>
      </c>
      <c r="F188" s="7">
        <v>1967.22</v>
      </c>
      <c r="G188" s="8">
        <v>1928.97</v>
      </c>
    </row>
    <row r="189" spans="1:7" x14ac:dyDescent="0.25">
      <c r="A189" s="11">
        <v>4040</v>
      </c>
      <c r="B189" s="7">
        <v>2388.0500000000002</v>
      </c>
      <c r="C189" s="7">
        <v>2429.5500000000002</v>
      </c>
      <c r="D189" s="7">
        <v>2715.45</v>
      </c>
      <c r="E189" s="7">
        <v>2388.0500000000002</v>
      </c>
      <c r="F189" s="7">
        <v>1975.37</v>
      </c>
      <c r="G189" s="8">
        <v>1937.13</v>
      </c>
    </row>
    <row r="190" spans="1:7" x14ac:dyDescent="0.25">
      <c r="A190" s="11">
        <v>4060</v>
      </c>
      <c r="B190" s="7">
        <v>2396.9</v>
      </c>
      <c r="C190" s="7">
        <v>2438.4899999999998</v>
      </c>
      <c r="D190" s="7">
        <v>2726.16</v>
      </c>
      <c r="E190" s="7">
        <v>2396.9</v>
      </c>
      <c r="F190" s="7">
        <v>1983.17</v>
      </c>
      <c r="G190" s="8">
        <v>1944.93</v>
      </c>
    </row>
    <row r="191" spans="1:7" x14ac:dyDescent="0.25">
      <c r="A191" s="11">
        <v>4080</v>
      </c>
      <c r="B191" s="7">
        <v>2405.41</v>
      </c>
      <c r="C191" s="7">
        <v>2447.17</v>
      </c>
      <c r="D191" s="7">
        <v>2736.5</v>
      </c>
      <c r="E191" s="7">
        <v>2405.41</v>
      </c>
      <c r="F191" s="7">
        <v>1990.62</v>
      </c>
      <c r="G191" s="8">
        <v>1952.37</v>
      </c>
    </row>
    <row r="192" spans="1:7" x14ac:dyDescent="0.25">
      <c r="A192" s="11">
        <v>4100</v>
      </c>
      <c r="B192" s="7">
        <v>2413.91</v>
      </c>
      <c r="C192" s="7">
        <v>2455.7600000000002</v>
      </c>
      <c r="D192" s="7">
        <v>2746.85</v>
      </c>
      <c r="E192" s="7">
        <v>2413.91</v>
      </c>
      <c r="F192" s="7">
        <v>1997.98</v>
      </c>
      <c r="G192" s="8">
        <v>1959.73</v>
      </c>
    </row>
    <row r="193" spans="1:7" x14ac:dyDescent="0.25">
      <c r="A193" s="11">
        <v>4120</v>
      </c>
      <c r="B193" s="7">
        <v>2422.41</v>
      </c>
      <c r="C193" s="7">
        <v>2464.35</v>
      </c>
      <c r="D193" s="7">
        <v>2757.2</v>
      </c>
      <c r="E193" s="7">
        <v>2422.41</v>
      </c>
      <c r="F193" s="7">
        <v>2005.42</v>
      </c>
      <c r="G193" s="8">
        <v>1967.18</v>
      </c>
    </row>
    <row r="194" spans="1:7" x14ac:dyDescent="0.25">
      <c r="A194" s="11">
        <v>4140</v>
      </c>
      <c r="B194" s="7">
        <v>2430.8200000000002</v>
      </c>
      <c r="C194" s="7">
        <v>2472.86</v>
      </c>
      <c r="D194" s="7">
        <v>2767.55</v>
      </c>
      <c r="E194" s="7">
        <v>2430.8200000000002</v>
      </c>
      <c r="F194" s="7">
        <v>2012.78</v>
      </c>
      <c r="G194" s="8">
        <v>1974.54</v>
      </c>
    </row>
    <row r="195" spans="1:7" x14ac:dyDescent="0.25">
      <c r="A195" s="11">
        <v>4160</v>
      </c>
      <c r="B195" s="7">
        <v>2439.2399999999998</v>
      </c>
      <c r="C195" s="7">
        <v>2481.44</v>
      </c>
      <c r="D195" s="7">
        <v>2777.89</v>
      </c>
      <c r="E195" s="7">
        <v>2439.2399999999998</v>
      </c>
      <c r="F195" s="7">
        <v>2020.24</v>
      </c>
      <c r="G195" s="8">
        <v>1981.99</v>
      </c>
    </row>
    <row r="196" spans="1:7" x14ac:dyDescent="0.25">
      <c r="A196" s="11">
        <v>4180</v>
      </c>
      <c r="B196" s="7">
        <v>2447.65</v>
      </c>
      <c r="C196" s="7">
        <v>2489.9499999999998</v>
      </c>
      <c r="D196" s="7">
        <v>2788.25</v>
      </c>
      <c r="E196" s="7">
        <v>2447.65</v>
      </c>
      <c r="F196" s="7">
        <v>2027.68</v>
      </c>
      <c r="G196" s="8">
        <v>1989.44</v>
      </c>
    </row>
    <row r="197" spans="1:7" x14ac:dyDescent="0.25">
      <c r="A197" s="11">
        <v>4200</v>
      </c>
      <c r="B197" s="7">
        <v>2455.9899999999998</v>
      </c>
      <c r="C197" s="7">
        <v>2498.4499999999998</v>
      </c>
      <c r="D197" s="7">
        <v>2798.42</v>
      </c>
      <c r="E197" s="7">
        <v>2455.9899999999998</v>
      </c>
      <c r="F197" s="7">
        <v>2035.04</v>
      </c>
      <c r="G197" s="8">
        <v>1996.8</v>
      </c>
    </row>
    <row r="198" spans="1:7" x14ac:dyDescent="0.25">
      <c r="A198" s="11">
        <v>4220</v>
      </c>
      <c r="B198" s="7">
        <v>2464.4</v>
      </c>
      <c r="C198" s="7">
        <v>2506.9499999999998</v>
      </c>
      <c r="D198" s="7">
        <v>2808.77</v>
      </c>
      <c r="E198" s="7">
        <v>2464.4</v>
      </c>
      <c r="F198" s="7">
        <v>2042.48</v>
      </c>
      <c r="G198" s="8">
        <v>2004.16</v>
      </c>
    </row>
    <row r="199" spans="1:7" x14ac:dyDescent="0.25">
      <c r="A199" s="11">
        <v>4240</v>
      </c>
      <c r="B199" s="7">
        <v>2472.73</v>
      </c>
      <c r="C199" s="7">
        <v>2515.36</v>
      </c>
      <c r="D199" s="7">
        <v>2819.12</v>
      </c>
      <c r="E199" s="7">
        <v>2472.73</v>
      </c>
      <c r="F199" s="7">
        <v>2049.84</v>
      </c>
      <c r="G199" s="8">
        <v>2011.6</v>
      </c>
    </row>
    <row r="200" spans="1:7" x14ac:dyDescent="0.25">
      <c r="A200" s="11">
        <v>4260</v>
      </c>
      <c r="B200" s="7">
        <v>2481.0500000000002</v>
      </c>
      <c r="C200" s="7">
        <v>2523.7800000000002</v>
      </c>
      <c r="D200" s="7">
        <v>2829.3</v>
      </c>
      <c r="E200" s="7">
        <v>2481.0500000000002</v>
      </c>
      <c r="F200" s="7">
        <v>2057.1999999999998</v>
      </c>
      <c r="G200" s="8">
        <v>2018.96</v>
      </c>
    </row>
    <row r="201" spans="1:7" x14ac:dyDescent="0.25">
      <c r="A201" s="11">
        <v>4280</v>
      </c>
      <c r="B201" s="7">
        <v>2489.38</v>
      </c>
      <c r="C201" s="7">
        <v>2532.19</v>
      </c>
      <c r="D201" s="7">
        <v>2839.64</v>
      </c>
      <c r="E201" s="7">
        <v>2489.38</v>
      </c>
      <c r="F201" s="7">
        <v>2064.66</v>
      </c>
      <c r="G201" s="8">
        <v>2026.42</v>
      </c>
    </row>
    <row r="202" spans="1:7" x14ac:dyDescent="0.25">
      <c r="A202" s="11">
        <v>4300</v>
      </c>
      <c r="B202" s="7">
        <v>2497.62</v>
      </c>
      <c r="C202" s="7">
        <v>2540.61</v>
      </c>
      <c r="D202" s="7">
        <v>2849.99</v>
      </c>
      <c r="E202" s="7">
        <v>2497.62</v>
      </c>
      <c r="F202" s="7">
        <v>2072.1</v>
      </c>
      <c r="G202" s="8">
        <v>2033.86</v>
      </c>
    </row>
    <row r="203" spans="1:7" x14ac:dyDescent="0.25">
      <c r="A203" s="11">
        <v>4320</v>
      </c>
      <c r="B203" s="7">
        <v>2505.86</v>
      </c>
      <c r="C203" s="7">
        <v>2549.02</v>
      </c>
      <c r="D203" s="7">
        <v>2860.16</v>
      </c>
      <c r="E203" s="7">
        <v>2505.86</v>
      </c>
      <c r="F203" s="7">
        <v>2079.46</v>
      </c>
      <c r="G203" s="8">
        <v>2041.22</v>
      </c>
    </row>
    <row r="204" spans="1:7" x14ac:dyDescent="0.25">
      <c r="A204" s="11">
        <v>4340</v>
      </c>
      <c r="B204" s="7">
        <v>2514.1</v>
      </c>
      <c r="C204" s="7">
        <v>2557.35</v>
      </c>
      <c r="D204" s="7">
        <v>2870.34</v>
      </c>
      <c r="E204" s="7">
        <v>2514.1</v>
      </c>
      <c r="F204" s="7">
        <v>2086.91</v>
      </c>
      <c r="G204" s="8">
        <v>2048.66</v>
      </c>
    </row>
    <row r="205" spans="1:7" x14ac:dyDescent="0.25">
      <c r="A205" s="11">
        <v>4360</v>
      </c>
      <c r="B205" s="7">
        <v>2522.33</v>
      </c>
      <c r="C205" s="7">
        <v>2565.6799999999998</v>
      </c>
      <c r="D205" s="7">
        <v>2880.69</v>
      </c>
      <c r="E205" s="7">
        <v>2522.33</v>
      </c>
      <c r="F205" s="7">
        <v>2094.27</v>
      </c>
      <c r="G205" s="8">
        <v>2056.02</v>
      </c>
    </row>
    <row r="206" spans="1:7" x14ac:dyDescent="0.25">
      <c r="A206" s="11">
        <v>4380</v>
      </c>
      <c r="B206" s="7">
        <v>2530.4899999999998</v>
      </c>
      <c r="C206" s="7">
        <v>2574</v>
      </c>
      <c r="D206" s="7">
        <v>2890.86</v>
      </c>
      <c r="E206" s="7">
        <v>2530.4899999999998</v>
      </c>
      <c r="F206" s="7">
        <v>2101.7199999999998</v>
      </c>
      <c r="G206" s="8">
        <v>2063.48</v>
      </c>
    </row>
    <row r="207" spans="1:7" x14ac:dyDescent="0.25">
      <c r="A207" s="11">
        <v>4400</v>
      </c>
      <c r="B207" s="7">
        <v>2538.64</v>
      </c>
      <c r="C207" s="7">
        <v>2582.25</v>
      </c>
      <c r="D207" s="7">
        <v>2901.03</v>
      </c>
      <c r="E207" s="7">
        <v>2538.64</v>
      </c>
      <c r="F207" s="7">
        <v>2109.08</v>
      </c>
      <c r="G207" s="8">
        <v>2070.84</v>
      </c>
    </row>
    <row r="208" spans="1:7" x14ac:dyDescent="0.25">
      <c r="A208" s="11">
        <v>4420</v>
      </c>
      <c r="B208" s="7">
        <v>2546.79</v>
      </c>
      <c r="C208" s="7">
        <v>2590.5700000000002</v>
      </c>
      <c r="D208" s="7">
        <v>2911.21</v>
      </c>
      <c r="E208" s="7">
        <v>2546.79</v>
      </c>
      <c r="F208" s="7">
        <v>2116.5300000000002</v>
      </c>
      <c r="G208" s="8">
        <v>2078.2800000000002</v>
      </c>
    </row>
    <row r="209" spans="1:7" x14ac:dyDescent="0.25">
      <c r="A209" s="11">
        <v>4440</v>
      </c>
      <c r="B209" s="7">
        <v>2554.94</v>
      </c>
      <c r="C209" s="7">
        <v>2598.8200000000002</v>
      </c>
      <c r="D209" s="7">
        <v>2921.38</v>
      </c>
      <c r="E209" s="7">
        <v>2554.94</v>
      </c>
      <c r="F209" s="7">
        <v>2123.9699999999998</v>
      </c>
      <c r="G209" s="8">
        <v>2085.64</v>
      </c>
    </row>
    <row r="210" spans="1:7" x14ac:dyDescent="0.25">
      <c r="A210" s="11">
        <v>4460</v>
      </c>
      <c r="B210" s="7">
        <v>2563.09</v>
      </c>
      <c r="C210" s="7">
        <v>2607.0500000000002</v>
      </c>
      <c r="D210" s="7">
        <v>2931.55</v>
      </c>
      <c r="E210" s="7">
        <v>2563.09</v>
      </c>
      <c r="F210" s="7">
        <v>2131.33</v>
      </c>
      <c r="G210" s="8">
        <v>2093.09</v>
      </c>
    </row>
    <row r="211" spans="1:7" x14ac:dyDescent="0.25">
      <c r="A211" s="11">
        <v>4480</v>
      </c>
      <c r="B211" s="7">
        <v>2571.16</v>
      </c>
      <c r="C211" s="7">
        <v>2615.29</v>
      </c>
      <c r="D211" s="7">
        <v>2941.73</v>
      </c>
      <c r="E211" s="7">
        <v>2571.16</v>
      </c>
      <c r="F211" s="7">
        <v>2138.69</v>
      </c>
      <c r="G211" s="8">
        <v>2100.4499999999998</v>
      </c>
    </row>
    <row r="212" spans="1:7" x14ac:dyDescent="0.25">
      <c r="A212" s="11">
        <v>4500</v>
      </c>
      <c r="B212" s="7">
        <v>2579.2199999999998</v>
      </c>
      <c r="C212" s="7">
        <v>2623.44</v>
      </c>
      <c r="D212" s="7">
        <v>2951.9</v>
      </c>
      <c r="E212" s="7">
        <v>2579.2199999999998</v>
      </c>
      <c r="F212" s="7">
        <v>2146.15</v>
      </c>
      <c r="G212" s="8">
        <v>2107.9</v>
      </c>
    </row>
    <row r="213" spans="1:7" x14ac:dyDescent="0.25">
      <c r="A213" s="11">
        <v>4520</v>
      </c>
      <c r="B213" s="7">
        <v>2587.2800000000002</v>
      </c>
      <c r="C213" s="7">
        <v>2631.59</v>
      </c>
      <c r="D213" s="7">
        <v>2962.07</v>
      </c>
      <c r="E213" s="7">
        <v>2587.2800000000002</v>
      </c>
      <c r="F213" s="7">
        <v>2153.5100000000002</v>
      </c>
      <c r="G213" s="8">
        <v>2115.2600000000002</v>
      </c>
    </row>
    <row r="214" spans="1:7" x14ac:dyDescent="0.25">
      <c r="A214" s="11">
        <v>4540</v>
      </c>
      <c r="B214" s="7">
        <v>2595.2600000000002</v>
      </c>
      <c r="C214" s="7">
        <v>2639.74</v>
      </c>
      <c r="D214" s="7">
        <v>2972.25</v>
      </c>
      <c r="E214" s="7">
        <v>2595.2600000000002</v>
      </c>
      <c r="F214" s="7">
        <v>2160.9499999999998</v>
      </c>
      <c r="G214" s="8">
        <v>2122.71</v>
      </c>
    </row>
    <row r="215" spans="1:7" x14ac:dyDescent="0.25">
      <c r="A215" s="11">
        <v>4560</v>
      </c>
      <c r="B215" s="7">
        <v>2603.3200000000002</v>
      </c>
      <c r="C215" s="7">
        <v>2647.89</v>
      </c>
      <c r="D215" s="7">
        <v>2982.24</v>
      </c>
      <c r="E215" s="7">
        <v>2603.3200000000002</v>
      </c>
      <c r="F215" s="7">
        <v>2168.4</v>
      </c>
      <c r="G215" s="8">
        <v>2130.15</v>
      </c>
    </row>
    <row r="216" spans="1:7" x14ac:dyDescent="0.25">
      <c r="A216" s="11">
        <v>4580</v>
      </c>
      <c r="B216" s="7">
        <v>2611.3000000000002</v>
      </c>
      <c r="C216" s="7">
        <v>2655.96</v>
      </c>
      <c r="D216" s="7">
        <v>2992.42</v>
      </c>
      <c r="E216" s="7">
        <v>2611.3000000000002</v>
      </c>
      <c r="F216" s="7">
        <v>2175.7600000000002</v>
      </c>
      <c r="G216" s="8">
        <v>2137.5100000000002</v>
      </c>
    </row>
    <row r="217" spans="1:7" x14ac:dyDescent="0.25">
      <c r="A217" s="11">
        <v>4600</v>
      </c>
      <c r="B217" s="7">
        <v>2619.27</v>
      </c>
      <c r="C217" s="7">
        <v>2664.03</v>
      </c>
      <c r="D217" s="7">
        <v>3002.59</v>
      </c>
      <c r="E217" s="7">
        <v>2619.27</v>
      </c>
      <c r="F217" s="7">
        <v>2183.21</v>
      </c>
      <c r="G217" s="8">
        <v>2144.87</v>
      </c>
    </row>
    <row r="218" spans="1:7" x14ac:dyDescent="0.25">
      <c r="A218" s="11">
        <v>4620</v>
      </c>
      <c r="B218" s="7">
        <v>2627.16</v>
      </c>
      <c r="C218" s="7">
        <v>2672.08</v>
      </c>
      <c r="D218" s="7">
        <v>3012.58</v>
      </c>
      <c r="E218" s="7">
        <v>2627.16</v>
      </c>
      <c r="F218" s="7">
        <v>2190.5700000000002</v>
      </c>
      <c r="G218" s="8">
        <v>2152.33</v>
      </c>
    </row>
    <row r="219" spans="1:7" x14ac:dyDescent="0.25">
      <c r="A219" s="11">
        <v>4640</v>
      </c>
      <c r="B219" s="7">
        <v>2635.13</v>
      </c>
      <c r="C219" s="7">
        <v>2680.15</v>
      </c>
      <c r="D219" s="7">
        <v>3022.76</v>
      </c>
      <c r="E219" s="7">
        <v>2635.13</v>
      </c>
      <c r="F219" s="7">
        <v>2198.02</v>
      </c>
      <c r="G219" s="8">
        <v>2159.77</v>
      </c>
    </row>
    <row r="220" spans="1:7" x14ac:dyDescent="0.25">
      <c r="A220" s="11">
        <v>4660</v>
      </c>
      <c r="B220" s="7">
        <v>2643.02</v>
      </c>
      <c r="C220" s="7">
        <v>2688.22</v>
      </c>
      <c r="D220" s="7">
        <v>3032.76</v>
      </c>
      <c r="E220" s="7">
        <v>2643.02</v>
      </c>
      <c r="F220" s="7">
        <v>2205.38</v>
      </c>
      <c r="G220" s="8">
        <v>2167.13</v>
      </c>
    </row>
    <row r="221" spans="1:7" x14ac:dyDescent="0.25">
      <c r="A221" s="11">
        <v>4680</v>
      </c>
      <c r="B221" s="7">
        <v>2650.91</v>
      </c>
      <c r="C221" s="7">
        <v>2696.19</v>
      </c>
      <c r="D221" s="7">
        <v>3042.76</v>
      </c>
      <c r="E221" s="7">
        <v>2650.91</v>
      </c>
      <c r="F221" s="7">
        <v>2212.8200000000002</v>
      </c>
      <c r="G221" s="8">
        <v>2174.58</v>
      </c>
    </row>
    <row r="222" spans="1:7" x14ac:dyDescent="0.25">
      <c r="A222" s="11">
        <v>4700</v>
      </c>
      <c r="B222" s="7">
        <v>2658.8</v>
      </c>
      <c r="C222" s="7">
        <v>2704.16</v>
      </c>
      <c r="D222" s="7">
        <v>3052.93</v>
      </c>
      <c r="E222" s="7">
        <v>2658.8</v>
      </c>
      <c r="F222" s="7">
        <v>2220.1799999999998</v>
      </c>
      <c r="G222" s="8">
        <v>2181.94</v>
      </c>
    </row>
    <row r="223" spans="1:7" x14ac:dyDescent="0.25">
      <c r="A223" s="11">
        <v>4720</v>
      </c>
      <c r="B223" s="7">
        <v>2666.6</v>
      </c>
      <c r="C223" s="7">
        <v>2712.14</v>
      </c>
      <c r="D223" s="7">
        <v>3062.93</v>
      </c>
      <c r="E223" s="7">
        <v>2666.6</v>
      </c>
      <c r="F223" s="7">
        <v>2227.63</v>
      </c>
      <c r="G223" s="8">
        <v>2189.39</v>
      </c>
    </row>
    <row r="224" spans="1:7" x14ac:dyDescent="0.25">
      <c r="A224" s="11">
        <v>4740</v>
      </c>
      <c r="B224" s="7">
        <v>2674.4</v>
      </c>
      <c r="C224" s="7">
        <v>2720.03</v>
      </c>
      <c r="D224" s="7">
        <v>3072.93</v>
      </c>
      <c r="E224" s="7">
        <v>2674.4</v>
      </c>
      <c r="F224" s="7">
        <v>2234.9899999999998</v>
      </c>
      <c r="G224" s="8">
        <v>2196.75</v>
      </c>
    </row>
    <row r="225" spans="1:7" x14ac:dyDescent="0.25">
      <c r="A225" s="11">
        <v>4760</v>
      </c>
      <c r="B225" s="7">
        <v>2682.19</v>
      </c>
      <c r="C225" s="7">
        <v>2728</v>
      </c>
      <c r="D225" s="7">
        <v>3082.93</v>
      </c>
      <c r="E225" s="7">
        <v>2682.19</v>
      </c>
      <c r="F225" s="7">
        <v>2242.44</v>
      </c>
      <c r="G225" s="8">
        <v>2204.1999999999998</v>
      </c>
    </row>
    <row r="226" spans="1:7" x14ac:dyDescent="0.25">
      <c r="A226" s="11">
        <v>4780</v>
      </c>
      <c r="B226" s="7">
        <v>2690</v>
      </c>
      <c r="C226" s="7">
        <v>2735.89</v>
      </c>
      <c r="D226" s="7">
        <v>3092.92</v>
      </c>
      <c r="E226" s="7">
        <v>2690</v>
      </c>
      <c r="F226" s="7">
        <v>2249.88</v>
      </c>
      <c r="G226" s="8">
        <v>2211.64</v>
      </c>
    </row>
    <row r="227" spans="1:7" x14ac:dyDescent="0.25">
      <c r="A227" s="11">
        <v>4800</v>
      </c>
      <c r="B227" s="7">
        <v>2697.71</v>
      </c>
      <c r="C227" s="7">
        <v>2743.78</v>
      </c>
      <c r="D227" s="7">
        <v>3102.92</v>
      </c>
      <c r="E227" s="7">
        <v>2697.71</v>
      </c>
      <c r="F227" s="7">
        <v>2257.2399999999998</v>
      </c>
      <c r="G227" s="8">
        <v>2219</v>
      </c>
    </row>
    <row r="228" spans="1:7" x14ac:dyDescent="0.25">
      <c r="A228" s="11">
        <v>4820</v>
      </c>
      <c r="B228" s="7">
        <v>2705.51</v>
      </c>
      <c r="C228" s="7">
        <v>2751.58</v>
      </c>
      <c r="D228" s="7">
        <v>3112.92</v>
      </c>
      <c r="E228" s="7">
        <v>2705.51</v>
      </c>
      <c r="F228" s="7">
        <v>2264.6999999999998</v>
      </c>
      <c r="G228" s="8">
        <v>2226.36</v>
      </c>
    </row>
    <row r="229" spans="1:7" x14ac:dyDescent="0.25">
      <c r="A229" s="11">
        <v>4840</v>
      </c>
      <c r="B229" s="7">
        <v>2713.22</v>
      </c>
      <c r="C229" s="7">
        <v>2759.47</v>
      </c>
      <c r="D229" s="7">
        <v>3122.92</v>
      </c>
      <c r="E229" s="7">
        <v>2713.22</v>
      </c>
      <c r="F229" s="7">
        <v>2272.06</v>
      </c>
      <c r="G229" s="8">
        <v>2233.81</v>
      </c>
    </row>
    <row r="230" spans="1:7" x14ac:dyDescent="0.25">
      <c r="A230" s="11">
        <v>4860</v>
      </c>
      <c r="B230" s="7">
        <v>2720.84</v>
      </c>
      <c r="C230" s="7">
        <v>2767.26</v>
      </c>
      <c r="D230" s="7">
        <v>3132.91</v>
      </c>
      <c r="E230" s="7">
        <v>2720.84</v>
      </c>
      <c r="F230" s="7">
        <v>2279.5</v>
      </c>
      <c r="G230" s="8">
        <v>2241.17</v>
      </c>
    </row>
    <row r="231" spans="1:7" x14ac:dyDescent="0.25">
      <c r="A231" s="11">
        <v>4880</v>
      </c>
      <c r="B231" s="7">
        <v>2728.56</v>
      </c>
      <c r="C231" s="7">
        <v>2775.06</v>
      </c>
      <c r="D231" s="7">
        <v>3142.91</v>
      </c>
      <c r="E231" s="7">
        <v>2728.56</v>
      </c>
      <c r="F231" s="7">
        <v>2286.86</v>
      </c>
      <c r="G231" s="8">
        <v>2248.62</v>
      </c>
    </row>
    <row r="232" spans="1:7" x14ac:dyDescent="0.25">
      <c r="A232" s="11">
        <v>4900</v>
      </c>
      <c r="B232" s="7">
        <v>2736.18</v>
      </c>
      <c r="C232" s="7">
        <v>2782.87</v>
      </c>
      <c r="D232" s="7">
        <v>3152.73</v>
      </c>
      <c r="E232" s="7">
        <v>2736.18</v>
      </c>
      <c r="F232" s="7">
        <v>2294.31</v>
      </c>
      <c r="G232" s="8">
        <v>2256.06</v>
      </c>
    </row>
    <row r="233" spans="1:7" x14ac:dyDescent="0.25">
      <c r="A233" s="11">
        <v>4920</v>
      </c>
      <c r="B233" s="7">
        <v>2743.81</v>
      </c>
      <c r="C233" s="7">
        <v>2790.58</v>
      </c>
      <c r="D233" s="7">
        <v>3162.73</v>
      </c>
      <c r="E233" s="7">
        <v>2743.81</v>
      </c>
      <c r="F233" s="7">
        <v>2301.67</v>
      </c>
      <c r="G233" s="8">
        <v>2263.42</v>
      </c>
    </row>
    <row r="234" spans="1:7" x14ac:dyDescent="0.25">
      <c r="A234" s="11">
        <v>4940</v>
      </c>
      <c r="B234" s="7">
        <v>2751.43</v>
      </c>
      <c r="C234" s="7">
        <v>2798.28</v>
      </c>
      <c r="D234" s="7">
        <v>3172.72</v>
      </c>
      <c r="E234" s="7">
        <v>2751.43</v>
      </c>
      <c r="F234" s="7">
        <v>2309.12</v>
      </c>
      <c r="G234" s="8">
        <v>2270.88</v>
      </c>
    </row>
    <row r="235" spans="1:7" x14ac:dyDescent="0.25">
      <c r="A235" s="11">
        <v>4960</v>
      </c>
      <c r="B235" s="7">
        <v>2759.05</v>
      </c>
      <c r="C235" s="7">
        <v>2806</v>
      </c>
      <c r="D235" s="7">
        <v>3182.54</v>
      </c>
      <c r="E235" s="7">
        <v>2759.05</v>
      </c>
      <c r="F235" s="7">
        <v>2316.48</v>
      </c>
      <c r="G235" s="8">
        <v>2278.2399999999998</v>
      </c>
    </row>
    <row r="236" spans="1:7" x14ac:dyDescent="0.25">
      <c r="A236" s="11">
        <v>4980</v>
      </c>
      <c r="B236" s="7">
        <v>2766.58</v>
      </c>
      <c r="C236" s="7">
        <v>2813.71</v>
      </c>
      <c r="D236" s="7">
        <v>3192.54</v>
      </c>
      <c r="E236" s="7">
        <v>2766.58</v>
      </c>
      <c r="F236" s="7">
        <v>2323.9299999999998</v>
      </c>
      <c r="G236" s="8">
        <v>2285.6799999999998</v>
      </c>
    </row>
    <row r="237" spans="1:7" x14ac:dyDescent="0.25">
      <c r="A237" s="11">
        <v>5000</v>
      </c>
      <c r="B237" s="7">
        <v>2774.12</v>
      </c>
      <c r="C237" s="7">
        <v>2821.33</v>
      </c>
      <c r="D237" s="7">
        <v>3202.37</v>
      </c>
      <c r="E237" s="7">
        <v>2774.12</v>
      </c>
      <c r="F237" s="7">
        <v>2331.29</v>
      </c>
      <c r="G237" s="8">
        <v>2293.04</v>
      </c>
    </row>
    <row r="238" spans="1:7" x14ac:dyDescent="0.25">
      <c r="A238" s="11">
        <v>5020</v>
      </c>
      <c r="B238" s="7">
        <v>2781.66</v>
      </c>
      <c r="C238" s="7">
        <v>2829.04</v>
      </c>
      <c r="D238" s="7">
        <v>3212.19</v>
      </c>
      <c r="E238" s="7">
        <v>2781.66</v>
      </c>
      <c r="F238" s="7">
        <v>2338.73</v>
      </c>
      <c r="G238" s="8">
        <v>2300.4899999999998</v>
      </c>
    </row>
    <row r="239" spans="1:7" x14ac:dyDescent="0.25">
      <c r="A239" s="11">
        <v>5040</v>
      </c>
      <c r="B239" s="7">
        <v>2789.19</v>
      </c>
      <c r="C239" s="7">
        <v>2836.67</v>
      </c>
      <c r="D239" s="7">
        <v>3222.18</v>
      </c>
      <c r="E239" s="7">
        <v>2789.19</v>
      </c>
      <c r="F239" s="7">
        <v>2346.19</v>
      </c>
      <c r="G239" s="8">
        <v>2307.85</v>
      </c>
    </row>
    <row r="240" spans="1:7" x14ac:dyDescent="0.25">
      <c r="A240" s="11">
        <v>5060</v>
      </c>
      <c r="B240" s="7">
        <v>2796.65</v>
      </c>
      <c r="C240" s="7">
        <v>2844.21</v>
      </c>
      <c r="D240" s="7">
        <v>3232</v>
      </c>
      <c r="E240" s="7">
        <v>2796.65</v>
      </c>
      <c r="F240" s="7">
        <v>2353.5500000000002</v>
      </c>
      <c r="G240" s="8">
        <v>2315.3000000000002</v>
      </c>
    </row>
    <row r="241" spans="1:7" x14ac:dyDescent="0.25">
      <c r="A241" s="11">
        <v>5080</v>
      </c>
      <c r="B241" s="7">
        <v>2804.17</v>
      </c>
      <c r="C241" s="7">
        <v>2851.83</v>
      </c>
      <c r="D241" s="7">
        <v>3241.83</v>
      </c>
      <c r="E241" s="7">
        <v>2804.17</v>
      </c>
      <c r="F241" s="7">
        <v>2360.9899999999998</v>
      </c>
      <c r="G241" s="8">
        <v>2322.66</v>
      </c>
    </row>
    <row r="242" spans="1:7" x14ac:dyDescent="0.25">
      <c r="A242" s="11">
        <v>5100</v>
      </c>
      <c r="B242" s="7">
        <v>2811.63</v>
      </c>
      <c r="C242" s="7">
        <v>2859.37</v>
      </c>
      <c r="D242" s="7">
        <v>3251.65</v>
      </c>
      <c r="E242" s="7">
        <v>2811.63</v>
      </c>
      <c r="F242" s="7">
        <v>2368.35</v>
      </c>
      <c r="G242" s="8">
        <v>2330.11</v>
      </c>
    </row>
    <row r="243" spans="1:7" x14ac:dyDescent="0.25">
      <c r="A243" s="11">
        <v>5120</v>
      </c>
      <c r="B243" s="7">
        <v>2818.99</v>
      </c>
      <c r="C243" s="7">
        <v>2866.9</v>
      </c>
      <c r="D243" s="7">
        <v>3261.47</v>
      </c>
      <c r="E243" s="7">
        <v>2818.99</v>
      </c>
      <c r="F243" s="7">
        <v>2375.71</v>
      </c>
      <c r="G243" s="8">
        <v>2337.4699999999998</v>
      </c>
    </row>
    <row r="244" spans="1:7" x14ac:dyDescent="0.25">
      <c r="A244" s="11">
        <v>5140</v>
      </c>
      <c r="B244" s="7">
        <v>2826.43</v>
      </c>
      <c r="C244" s="7">
        <v>2874.44</v>
      </c>
      <c r="D244" s="7">
        <v>3271.3</v>
      </c>
      <c r="E244" s="7">
        <v>2826.43</v>
      </c>
      <c r="F244" s="7">
        <v>2383.15</v>
      </c>
      <c r="G244" s="8">
        <v>2344.91</v>
      </c>
    </row>
    <row r="245" spans="1:7" x14ac:dyDescent="0.25">
      <c r="A245" s="11">
        <v>5160</v>
      </c>
      <c r="B245" s="7">
        <v>2833.88</v>
      </c>
      <c r="C245" s="7">
        <v>2881.98</v>
      </c>
      <c r="D245" s="7">
        <v>3281.11</v>
      </c>
      <c r="E245" s="7">
        <v>2833.88</v>
      </c>
      <c r="F245" s="7">
        <v>2390.61</v>
      </c>
      <c r="G245" s="8">
        <v>2352.37</v>
      </c>
    </row>
    <row r="246" spans="1:7" x14ac:dyDescent="0.25">
      <c r="A246" s="11">
        <v>5180</v>
      </c>
      <c r="B246" s="7">
        <v>2841.24</v>
      </c>
      <c r="C246" s="7">
        <v>2889.42</v>
      </c>
      <c r="D246" s="7">
        <v>3290.93</v>
      </c>
      <c r="E246" s="7">
        <v>2841.24</v>
      </c>
      <c r="F246" s="7">
        <v>2397.9699999999998</v>
      </c>
      <c r="G246" s="8">
        <v>2359.73</v>
      </c>
    </row>
    <row r="247" spans="1:7" x14ac:dyDescent="0.25">
      <c r="A247" s="11">
        <v>5200</v>
      </c>
      <c r="B247" s="7">
        <v>2848.6</v>
      </c>
      <c r="C247" s="7">
        <v>2896.86</v>
      </c>
      <c r="D247" s="7">
        <v>3300.76</v>
      </c>
      <c r="E247" s="7">
        <v>2848.6</v>
      </c>
      <c r="F247" s="7">
        <v>2405.41</v>
      </c>
      <c r="G247" s="8">
        <v>2367.17</v>
      </c>
    </row>
    <row r="248" spans="1:7" x14ac:dyDescent="0.25">
      <c r="A248" s="11">
        <v>5220</v>
      </c>
      <c r="B248" s="7">
        <v>2856.05</v>
      </c>
      <c r="C248" s="7">
        <v>2904.32</v>
      </c>
      <c r="D248" s="7">
        <v>3310.58</v>
      </c>
      <c r="E248" s="7">
        <v>2856.05</v>
      </c>
      <c r="F248" s="7">
        <v>2412.77</v>
      </c>
      <c r="G248" s="8">
        <v>2374.5300000000002</v>
      </c>
    </row>
    <row r="249" spans="1:7" x14ac:dyDescent="0.25">
      <c r="A249" s="11">
        <v>5240</v>
      </c>
      <c r="B249" s="7">
        <v>2863.5</v>
      </c>
      <c r="C249" s="7">
        <v>2911.76</v>
      </c>
      <c r="D249" s="7">
        <v>3320.23</v>
      </c>
      <c r="E249" s="7">
        <v>2863.5</v>
      </c>
      <c r="F249" s="7">
        <v>2420.2199999999998</v>
      </c>
      <c r="G249" s="8">
        <v>2381.9699999999998</v>
      </c>
    </row>
    <row r="250" spans="1:7" x14ac:dyDescent="0.25">
      <c r="A250" s="11">
        <v>5260</v>
      </c>
      <c r="B250" s="7">
        <v>2870.86</v>
      </c>
      <c r="C250" s="7">
        <v>2919.12</v>
      </c>
      <c r="D250" s="7">
        <v>3330.05</v>
      </c>
      <c r="E250" s="7">
        <v>2870.86</v>
      </c>
      <c r="F250" s="7">
        <v>2427.58</v>
      </c>
      <c r="G250" s="8">
        <v>2389.33</v>
      </c>
    </row>
    <row r="251" spans="1:7" x14ac:dyDescent="0.25">
      <c r="A251" s="11">
        <v>5280</v>
      </c>
      <c r="B251" s="7">
        <v>2878.3</v>
      </c>
      <c r="C251" s="7">
        <v>2926.57</v>
      </c>
      <c r="D251" s="7">
        <v>3339.86</v>
      </c>
      <c r="E251" s="7">
        <v>2878.3</v>
      </c>
      <c r="F251" s="7">
        <v>2435.0300000000002</v>
      </c>
      <c r="G251" s="8">
        <v>2396.79</v>
      </c>
    </row>
    <row r="252" spans="1:7" x14ac:dyDescent="0.25">
      <c r="A252" s="11">
        <v>5300</v>
      </c>
      <c r="B252" s="7">
        <v>2885.66</v>
      </c>
      <c r="C252" s="7">
        <v>2934.02</v>
      </c>
      <c r="D252" s="7">
        <v>3349.51</v>
      </c>
      <c r="E252" s="7">
        <v>2885.66</v>
      </c>
      <c r="F252" s="7">
        <v>2442.48</v>
      </c>
      <c r="G252" s="8">
        <v>2404.15</v>
      </c>
    </row>
    <row r="253" spans="1:7" x14ac:dyDescent="0.25">
      <c r="A253" s="11">
        <v>5320</v>
      </c>
      <c r="B253" s="7">
        <v>2893.12</v>
      </c>
      <c r="C253" s="7">
        <v>2941.38</v>
      </c>
      <c r="D253" s="7">
        <v>3359.33</v>
      </c>
      <c r="E253" s="7">
        <v>2893.12</v>
      </c>
      <c r="F253" s="7">
        <v>2449.84</v>
      </c>
      <c r="G253" s="8">
        <v>2411.59</v>
      </c>
    </row>
    <row r="254" spans="1:7" x14ac:dyDescent="0.25">
      <c r="A254" s="11">
        <v>5340</v>
      </c>
      <c r="B254" s="7">
        <v>2900.48</v>
      </c>
      <c r="C254" s="7">
        <v>2948.83</v>
      </c>
      <c r="D254" s="7">
        <v>3368.98</v>
      </c>
      <c r="E254" s="7">
        <v>2900.48</v>
      </c>
      <c r="F254" s="7">
        <v>2457.1999999999998</v>
      </c>
      <c r="G254" s="8">
        <v>2418.9499999999998</v>
      </c>
    </row>
    <row r="255" spans="1:7" x14ac:dyDescent="0.25">
      <c r="A255" s="11">
        <v>5360</v>
      </c>
      <c r="B255" s="7">
        <v>2907.92</v>
      </c>
      <c r="C255" s="7">
        <v>2956.19</v>
      </c>
      <c r="D255" s="7">
        <v>3378.63</v>
      </c>
      <c r="E255" s="7">
        <v>2907.92</v>
      </c>
      <c r="F255" s="7">
        <v>2464.64</v>
      </c>
      <c r="G255" s="8">
        <v>2426.4</v>
      </c>
    </row>
    <row r="256" spans="1:7" x14ac:dyDescent="0.25">
      <c r="A256" s="11">
        <v>5380</v>
      </c>
      <c r="B256" s="7">
        <v>2915.37</v>
      </c>
      <c r="C256" s="7">
        <v>2963.63</v>
      </c>
      <c r="D256" s="7">
        <v>3388.45</v>
      </c>
      <c r="E256" s="7">
        <v>2915.37</v>
      </c>
      <c r="F256" s="7">
        <v>2472.1</v>
      </c>
      <c r="G256" s="8">
        <v>2433.85</v>
      </c>
    </row>
    <row r="257" spans="1:7" x14ac:dyDescent="0.25">
      <c r="A257" s="11">
        <v>5400</v>
      </c>
      <c r="B257" s="7">
        <v>2922.73</v>
      </c>
      <c r="C257" s="7">
        <v>2970.99</v>
      </c>
      <c r="D257" s="7">
        <v>3398.1</v>
      </c>
      <c r="E257" s="7">
        <v>2922.73</v>
      </c>
      <c r="F257" s="7">
        <v>2479.46</v>
      </c>
      <c r="G257" s="8">
        <v>2441.21</v>
      </c>
    </row>
    <row r="258" spans="1:7" x14ac:dyDescent="0.25">
      <c r="A258" s="11">
        <v>5420</v>
      </c>
      <c r="B258" s="7">
        <v>2930.09</v>
      </c>
      <c r="C258" s="7">
        <v>2978.45</v>
      </c>
      <c r="D258" s="7">
        <v>3407.74</v>
      </c>
      <c r="E258" s="7">
        <v>2930.09</v>
      </c>
      <c r="F258" s="7">
        <v>2486.9</v>
      </c>
      <c r="G258" s="8">
        <v>2448.66</v>
      </c>
    </row>
    <row r="259" spans="1:7" x14ac:dyDescent="0.25">
      <c r="A259" s="11">
        <v>5440</v>
      </c>
      <c r="B259" s="7">
        <v>2937.54</v>
      </c>
      <c r="C259" s="7">
        <v>2985.81</v>
      </c>
      <c r="D259" s="7">
        <v>3417.39</v>
      </c>
      <c r="E259" s="7">
        <v>2937.54</v>
      </c>
      <c r="F259" s="7">
        <v>2494.2600000000002</v>
      </c>
      <c r="G259" s="8">
        <v>2456.02</v>
      </c>
    </row>
    <row r="260" spans="1:7" x14ac:dyDescent="0.25">
      <c r="A260" s="11">
        <v>5460</v>
      </c>
      <c r="B260" s="7">
        <v>2944.9</v>
      </c>
      <c r="C260" s="7">
        <v>2993.25</v>
      </c>
      <c r="D260" s="7">
        <v>3427.04</v>
      </c>
      <c r="E260" s="7">
        <v>2944.9</v>
      </c>
      <c r="F260" s="7">
        <v>2501.71</v>
      </c>
      <c r="G260" s="8">
        <v>2463.38</v>
      </c>
    </row>
    <row r="261" spans="1:7" x14ac:dyDescent="0.25">
      <c r="A261" s="11">
        <v>5480</v>
      </c>
      <c r="B261" s="7">
        <v>2952.35</v>
      </c>
      <c r="C261" s="7">
        <v>3000.61</v>
      </c>
      <c r="D261" s="7">
        <v>3436.67</v>
      </c>
      <c r="E261" s="7">
        <v>2952.35</v>
      </c>
      <c r="F261" s="7">
        <v>2509.0700000000002</v>
      </c>
      <c r="G261" s="8">
        <v>2470.8200000000002</v>
      </c>
    </row>
    <row r="262" spans="1:7" x14ac:dyDescent="0.25">
      <c r="A262" s="11">
        <v>5500</v>
      </c>
      <c r="B262" s="7">
        <v>2959.79</v>
      </c>
      <c r="C262" s="7">
        <v>3008.06</v>
      </c>
      <c r="D262" s="7">
        <v>3446.32</v>
      </c>
      <c r="E262" s="7">
        <v>2959.79</v>
      </c>
      <c r="F262" s="7">
        <v>2516.52</v>
      </c>
      <c r="G262" s="8">
        <v>2478.2800000000002</v>
      </c>
    </row>
    <row r="263" spans="1:7" x14ac:dyDescent="0.25">
      <c r="A263" s="11">
        <v>5520</v>
      </c>
      <c r="B263" s="7">
        <v>2967.15</v>
      </c>
      <c r="C263" s="7">
        <v>3015.42</v>
      </c>
      <c r="D263" s="7">
        <v>3455.97</v>
      </c>
      <c r="E263" s="7">
        <v>2967.15</v>
      </c>
      <c r="F263" s="7">
        <v>2523.88</v>
      </c>
      <c r="G263" s="8">
        <v>2485.64</v>
      </c>
    </row>
    <row r="264" spans="1:7" x14ac:dyDescent="0.25">
      <c r="A264" s="11">
        <v>5540</v>
      </c>
      <c r="B264" s="7">
        <v>2974.6</v>
      </c>
      <c r="C264" s="7">
        <v>3022.87</v>
      </c>
      <c r="D264" s="7">
        <v>3465.61</v>
      </c>
      <c r="E264" s="7">
        <v>2974.6</v>
      </c>
      <c r="F264" s="7">
        <v>2531.33</v>
      </c>
      <c r="G264" s="8">
        <v>2493.08</v>
      </c>
    </row>
    <row r="265" spans="1:7" x14ac:dyDescent="0.25">
      <c r="A265" s="11">
        <v>5560</v>
      </c>
      <c r="B265" s="7">
        <v>2981.96</v>
      </c>
      <c r="C265" s="7">
        <v>3030.32</v>
      </c>
      <c r="D265" s="7">
        <v>3475.26</v>
      </c>
      <c r="E265" s="7">
        <v>2981.96</v>
      </c>
      <c r="F265" s="7">
        <v>2538.69</v>
      </c>
      <c r="G265" s="8">
        <v>2500.44</v>
      </c>
    </row>
    <row r="266" spans="1:7" x14ac:dyDescent="0.25">
      <c r="A266" s="11">
        <v>5580</v>
      </c>
      <c r="B266" s="7">
        <v>2989.41</v>
      </c>
      <c r="C266" s="7">
        <v>3037.68</v>
      </c>
      <c r="D266" s="7">
        <v>3484.73</v>
      </c>
      <c r="E266" s="7">
        <v>2989.41</v>
      </c>
      <c r="F266" s="7">
        <v>2546.13</v>
      </c>
      <c r="G266" s="8">
        <v>2507.89</v>
      </c>
    </row>
    <row r="267" spans="1:7" x14ac:dyDescent="0.25">
      <c r="A267" s="11">
        <v>5600</v>
      </c>
      <c r="B267" s="7">
        <v>2996.77</v>
      </c>
      <c r="C267" s="7">
        <v>3045.04</v>
      </c>
      <c r="D267" s="7">
        <v>3494.38</v>
      </c>
      <c r="E267" s="7">
        <v>2996.77</v>
      </c>
      <c r="F267" s="7">
        <v>2553.4899999999998</v>
      </c>
      <c r="G267" s="8">
        <v>2515.25</v>
      </c>
    </row>
    <row r="268" spans="1:7" x14ac:dyDescent="0.25">
      <c r="A268" s="11">
        <v>5620</v>
      </c>
      <c r="B268" s="7">
        <v>3004.21</v>
      </c>
      <c r="C268" s="7">
        <v>3052.48</v>
      </c>
      <c r="D268" s="7">
        <v>3504.02</v>
      </c>
      <c r="E268" s="7">
        <v>3004.21</v>
      </c>
      <c r="F268" s="7">
        <v>2560.94</v>
      </c>
      <c r="G268" s="8">
        <v>2522.6999999999998</v>
      </c>
    </row>
    <row r="269" spans="1:7" x14ac:dyDescent="0.25">
      <c r="A269" s="11">
        <v>5640</v>
      </c>
      <c r="B269" s="7">
        <v>3011.57</v>
      </c>
      <c r="C269" s="7">
        <v>3059.93</v>
      </c>
      <c r="D269" s="7">
        <v>3513.49</v>
      </c>
      <c r="E269" s="7">
        <v>3011.57</v>
      </c>
      <c r="F269" s="7">
        <v>2568.39</v>
      </c>
      <c r="G269" s="8">
        <v>2530.15</v>
      </c>
    </row>
    <row r="270" spans="1:7" x14ac:dyDescent="0.25">
      <c r="A270" s="11">
        <v>5660</v>
      </c>
      <c r="B270" s="7">
        <v>3019.03</v>
      </c>
      <c r="C270" s="7">
        <v>3067.29</v>
      </c>
      <c r="D270" s="7">
        <v>3523.14</v>
      </c>
      <c r="E270" s="7">
        <v>3019.03</v>
      </c>
      <c r="F270" s="7">
        <v>2575.75</v>
      </c>
      <c r="G270" s="8">
        <v>2537.5100000000002</v>
      </c>
    </row>
    <row r="271" spans="1:7" x14ac:dyDescent="0.25">
      <c r="A271" s="11">
        <v>5680</v>
      </c>
      <c r="B271" s="7">
        <v>3026.39</v>
      </c>
      <c r="C271" s="7">
        <v>3074.74</v>
      </c>
      <c r="D271" s="7">
        <v>3532.61</v>
      </c>
      <c r="E271" s="7">
        <v>3026.39</v>
      </c>
      <c r="F271" s="7">
        <v>2583.19</v>
      </c>
      <c r="G271" s="8">
        <v>2544.87</v>
      </c>
    </row>
    <row r="272" spans="1:7" x14ac:dyDescent="0.25">
      <c r="A272" s="11">
        <v>5700</v>
      </c>
      <c r="B272" s="7">
        <v>3033.83</v>
      </c>
      <c r="C272" s="7">
        <v>3082.1</v>
      </c>
      <c r="D272" s="7">
        <v>3542.08</v>
      </c>
      <c r="E272" s="7">
        <v>3033.83</v>
      </c>
      <c r="F272" s="7">
        <v>2590.5500000000002</v>
      </c>
      <c r="G272" s="8">
        <v>2552.31</v>
      </c>
    </row>
    <row r="273" spans="1:7" x14ac:dyDescent="0.25">
      <c r="A273" s="11">
        <v>5720</v>
      </c>
      <c r="B273" s="7">
        <v>3041.19</v>
      </c>
      <c r="C273" s="7">
        <v>3089.54</v>
      </c>
      <c r="D273" s="7">
        <v>3551.73</v>
      </c>
      <c r="E273" s="7">
        <v>3041.19</v>
      </c>
      <c r="F273" s="7">
        <v>2597.91</v>
      </c>
      <c r="G273" s="8">
        <v>2559.67</v>
      </c>
    </row>
    <row r="274" spans="1:7" x14ac:dyDescent="0.25">
      <c r="A274" s="11">
        <v>5740</v>
      </c>
      <c r="B274" s="7">
        <v>3048.64</v>
      </c>
      <c r="C274" s="7">
        <v>3096.9</v>
      </c>
      <c r="D274" s="7">
        <v>3561.2</v>
      </c>
      <c r="E274" s="7">
        <v>3048.64</v>
      </c>
      <c r="F274" s="7">
        <v>2605.37</v>
      </c>
      <c r="G274" s="8">
        <v>2567.12</v>
      </c>
    </row>
    <row r="275" spans="1:7" x14ac:dyDescent="0.25">
      <c r="A275" s="11">
        <v>5760</v>
      </c>
      <c r="B275" s="7">
        <v>3056.09</v>
      </c>
      <c r="C275" s="7">
        <v>3104.36</v>
      </c>
      <c r="D275" s="7">
        <v>3570.67</v>
      </c>
      <c r="E275" s="7">
        <v>3056.09</v>
      </c>
      <c r="F275" s="7">
        <v>2612.81</v>
      </c>
      <c r="G275" s="8">
        <v>2574.5700000000002</v>
      </c>
    </row>
    <row r="276" spans="1:7" x14ac:dyDescent="0.25">
      <c r="A276" s="11">
        <v>5780</v>
      </c>
      <c r="B276" s="7">
        <v>3063.45</v>
      </c>
      <c r="C276" s="7">
        <v>3111.8</v>
      </c>
      <c r="D276" s="7">
        <v>3580.14</v>
      </c>
      <c r="E276" s="7">
        <v>3063.45</v>
      </c>
      <c r="F276" s="7">
        <v>2620.17</v>
      </c>
      <c r="G276" s="8">
        <v>2581.9299999999998</v>
      </c>
    </row>
    <row r="277" spans="1:7" x14ac:dyDescent="0.25">
      <c r="A277" s="11">
        <v>5800</v>
      </c>
      <c r="B277" s="7">
        <v>3070.81</v>
      </c>
      <c r="C277" s="7">
        <v>3119.16</v>
      </c>
      <c r="D277" s="7">
        <v>3589.61</v>
      </c>
      <c r="E277" s="7">
        <v>3070.81</v>
      </c>
      <c r="F277" s="7">
        <v>2627.62</v>
      </c>
      <c r="G277" s="8">
        <v>2589.37</v>
      </c>
    </row>
    <row r="278" spans="1:7" x14ac:dyDescent="0.25">
      <c r="A278" s="11">
        <v>5820</v>
      </c>
      <c r="B278" s="7">
        <v>3078.26</v>
      </c>
      <c r="C278" s="7">
        <v>3126.52</v>
      </c>
      <c r="D278" s="7">
        <v>3599.08</v>
      </c>
      <c r="E278" s="7">
        <v>3078.26</v>
      </c>
      <c r="F278" s="7">
        <v>2634.98</v>
      </c>
      <c r="G278" s="8">
        <v>2596.73</v>
      </c>
    </row>
    <row r="279" spans="1:7" x14ac:dyDescent="0.25">
      <c r="A279" s="11">
        <v>5840</v>
      </c>
      <c r="B279" s="7">
        <v>3085.7</v>
      </c>
      <c r="C279" s="7">
        <v>3133.97</v>
      </c>
      <c r="D279" s="7">
        <v>3608.55</v>
      </c>
      <c r="E279" s="7">
        <v>3085.7</v>
      </c>
      <c r="F279" s="7">
        <v>2642.43</v>
      </c>
      <c r="G279" s="8">
        <v>2604.19</v>
      </c>
    </row>
    <row r="280" spans="1:7" x14ac:dyDescent="0.25">
      <c r="A280" s="11">
        <v>5860</v>
      </c>
      <c r="B280" s="7">
        <v>3093.06</v>
      </c>
      <c r="C280" s="7">
        <v>3141.33</v>
      </c>
      <c r="D280" s="7">
        <v>3618.02</v>
      </c>
      <c r="E280" s="7">
        <v>3093.06</v>
      </c>
      <c r="F280" s="7">
        <v>2649.79</v>
      </c>
      <c r="G280" s="8">
        <v>2611.5500000000002</v>
      </c>
    </row>
    <row r="281" spans="1:7" x14ac:dyDescent="0.25">
      <c r="A281" s="11">
        <v>5880</v>
      </c>
      <c r="B281" s="7">
        <v>3100.52</v>
      </c>
      <c r="C281" s="7">
        <v>3148.78</v>
      </c>
      <c r="D281" s="7">
        <v>3627.49</v>
      </c>
      <c r="E281" s="7">
        <v>3100.52</v>
      </c>
      <c r="F281" s="7">
        <v>2657.24</v>
      </c>
      <c r="G281" s="8">
        <v>2618.9899999999998</v>
      </c>
    </row>
    <row r="282" spans="1:7" x14ac:dyDescent="0.25">
      <c r="A282" s="11">
        <v>5900</v>
      </c>
      <c r="B282" s="7">
        <v>3107.88</v>
      </c>
      <c r="C282" s="7">
        <v>3156.23</v>
      </c>
      <c r="D282" s="7">
        <v>3636.96</v>
      </c>
      <c r="E282" s="7">
        <v>3107.88</v>
      </c>
      <c r="F282" s="7">
        <v>2664.68</v>
      </c>
      <c r="G282" s="8">
        <v>2626.35</v>
      </c>
    </row>
    <row r="283" spans="1:7" x14ac:dyDescent="0.25">
      <c r="A283" s="11">
        <v>5920</v>
      </c>
      <c r="B283" s="7">
        <v>3115.32</v>
      </c>
      <c r="C283" s="7">
        <v>3163.59</v>
      </c>
      <c r="D283" s="7">
        <v>3646.25</v>
      </c>
      <c r="E283" s="7">
        <v>3115.32</v>
      </c>
      <c r="F283" s="7">
        <v>2672.04</v>
      </c>
      <c r="G283" s="8">
        <v>2633.8</v>
      </c>
    </row>
    <row r="284" spans="1:7" x14ac:dyDescent="0.25">
      <c r="A284" s="11">
        <v>5940</v>
      </c>
      <c r="B284" s="7">
        <v>3122.68</v>
      </c>
      <c r="C284" s="7">
        <v>3171.03</v>
      </c>
      <c r="D284" s="7">
        <v>3655.72</v>
      </c>
      <c r="E284" s="7">
        <v>3122.68</v>
      </c>
      <c r="F284" s="7">
        <v>2679.4</v>
      </c>
      <c r="G284" s="8">
        <v>2641.16</v>
      </c>
    </row>
    <row r="285" spans="1:7" ht="15.75" thickBot="1" x14ac:dyDescent="0.3">
      <c r="A285" s="12">
        <v>5960</v>
      </c>
      <c r="B285" s="9">
        <v>3131.96</v>
      </c>
      <c r="C285" s="9">
        <v>3180.32</v>
      </c>
      <c r="D285" s="9">
        <v>3667.11</v>
      </c>
      <c r="E285" s="9">
        <v>3131.96</v>
      </c>
      <c r="F285" s="9">
        <v>2688.78</v>
      </c>
      <c r="G285" s="10">
        <v>2650.45</v>
      </c>
    </row>
  </sheetData>
  <mergeCells count="2">
    <mergeCell ref="B1:G1"/>
    <mergeCell ref="A1:A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21"/>
  <sheetViews>
    <sheetView workbookViewId="0">
      <selection activeCell="B26" sqref="B26"/>
    </sheetView>
  </sheetViews>
  <sheetFormatPr baseColWidth="10" defaultRowHeight="12.75" x14ac:dyDescent="0.2"/>
  <cols>
    <col min="1" max="1" width="11.42578125" style="78"/>
    <col min="2" max="2" width="18.7109375" style="78" customWidth="1"/>
    <col min="3" max="16384" width="11.42578125" style="68"/>
  </cols>
  <sheetData>
    <row r="1" spans="1:5" x14ac:dyDescent="0.2">
      <c r="A1" s="66" t="s">
        <v>6</v>
      </c>
      <c r="B1" s="67" t="s">
        <v>7</v>
      </c>
    </row>
    <row r="2" spans="1:5" x14ac:dyDescent="0.2">
      <c r="A2" s="69">
        <v>1900</v>
      </c>
      <c r="B2" s="70">
        <v>65</v>
      </c>
    </row>
    <row r="3" spans="1:5" x14ac:dyDescent="0.2">
      <c r="A3" s="69">
        <v>1946</v>
      </c>
      <c r="B3" s="70">
        <v>65</v>
      </c>
    </row>
    <row r="4" spans="1:5" x14ac:dyDescent="0.2">
      <c r="A4" s="71">
        <v>1947</v>
      </c>
      <c r="B4" s="72">
        <f>65+1/12</f>
        <v>65.083333333333329</v>
      </c>
    </row>
    <row r="5" spans="1:5" x14ac:dyDescent="0.2">
      <c r="A5" s="71">
        <v>1948</v>
      </c>
      <c r="B5" s="72">
        <f>65+2/12</f>
        <v>65.166666666666671</v>
      </c>
    </row>
    <row r="6" spans="1:5" x14ac:dyDescent="0.2">
      <c r="A6" s="71">
        <v>1949</v>
      </c>
      <c r="B6" s="72">
        <f>65+3/12</f>
        <v>65.25</v>
      </c>
    </row>
    <row r="7" spans="1:5" x14ac:dyDescent="0.2">
      <c r="A7" s="71">
        <v>1950</v>
      </c>
      <c r="B7" s="72">
        <f>65+4/12</f>
        <v>65.333333333333329</v>
      </c>
      <c r="E7" s="73"/>
    </row>
    <row r="8" spans="1:5" x14ac:dyDescent="0.2">
      <c r="A8" s="71">
        <v>1951</v>
      </c>
      <c r="B8" s="72">
        <f>65+5/12</f>
        <v>65.416666666666671</v>
      </c>
      <c r="E8" s="74"/>
    </row>
    <row r="9" spans="1:5" x14ac:dyDescent="0.2">
      <c r="A9" s="71">
        <v>1952</v>
      </c>
      <c r="B9" s="72">
        <f>65+6/12</f>
        <v>65.5</v>
      </c>
    </row>
    <row r="10" spans="1:5" x14ac:dyDescent="0.2">
      <c r="A10" s="71">
        <v>1953</v>
      </c>
      <c r="B10" s="72">
        <f>65+7/12</f>
        <v>65.583333333333329</v>
      </c>
    </row>
    <row r="11" spans="1:5" x14ac:dyDescent="0.2">
      <c r="A11" s="71">
        <v>1954</v>
      </c>
      <c r="B11" s="72">
        <f>65+8/12</f>
        <v>65.666666666666671</v>
      </c>
    </row>
    <row r="12" spans="1:5" x14ac:dyDescent="0.2">
      <c r="A12" s="71">
        <v>1955</v>
      </c>
      <c r="B12" s="72">
        <f>65+9/12</f>
        <v>65.75</v>
      </c>
    </row>
    <row r="13" spans="1:5" x14ac:dyDescent="0.2">
      <c r="A13" s="71">
        <v>1956</v>
      </c>
      <c r="B13" s="75">
        <f>65+10/12</f>
        <v>65.833333333333329</v>
      </c>
    </row>
    <row r="14" spans="1:5" x14ac:dyDescent="0.2">
      <c r="A14" s="71">
        <v>1957</v>
      </c>
      <c r="B14" s="75">
        <f>65+11/12</f>
        <v>65.916666666666671</v>
      </c>
    </row>
    <row r="15" spans="1:5" x14ac:dyDescent="0.2">
      <c r="A15" s="71">
        <v>1958</v>
      </c>
      <c r="B15" s="75">
        <f>66</f>
        <v>66</v>
      </c>
    </row>
    <row r="16" spans="1:5" x14ac:dyDescent="0.2">
      <c r="A16" s="71">
        <v>1959</v>
      </c>
      <c r="B16" s="75">
        <f>66+2/12</f>
        <v>66.166666666666671</v>
      </c>
    </row>
    <row r="17" spans="1:2" x14ac:dyDescent="0.2">
      <c r="A17" s="71">
        <v>1960</v>
      </c>
      <c r="B17" s="75">
        <f>66+4/12</f>
        <v>66.333333333333329</v>
      </c>
    </row>
    <row r="18" spans="1:2" x14ac:dyDescent="0.2">
      <c r="A18" s="71">
        <v>1961</v>
      </c>
      <c r="B18" s="75">
        <f>66+6/12</f>
        <v>66.5</v>
      </c>
    </row>
    <row r="19" spans="1:2" x14ac:dyDescent="0.2">
      <c r="A19" s="71">
        <v>1962</v>
      </c>
      <c r="B19" s="75">
        <f>66+8/12</f>
        <v>66.666666666666671</v>
      </c>
    </row>
    <row r="20" spans="1:2" x14ac:dyDescent="0.2">
      <c r="A20" s="71">
        <v>1963</v>
      </c>
      <c r="B20" s="75">
        <f>66+10/12</f>
        <v>66.833333333333329</v>
      </c>
    </row>
    <row r="21" spans="1:2" ht="13.5" thickBot="1" x14ac:dyDescent="0.25">
      <c r="A21" s="76">
        <v>1964</v>
      </c>
      <c r="B21" s="77">
        <f>67</f>
        <v>67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90ABE123B6CC4D8C51C768B4C34B0A" ma:contentTypeVersion="16" ma:contentTypeDescription="Ein neues Dokument erstellen." ma:contentTypeScope="" ma:versionID="92e16439d874bc4a0a0ce4d930c77046">
  <xsd:schema xmlns:xsd="http://www.w3.org/2001/XMLSchema" xmlns:xs="http://www.w3.org/2001/XMLSchema" xmlns:p="http://schemas.microsoft.com/office/2006/metadata/properties" xmlns:ns2="cc22cf4c-5097-4e86-ab25-7e9c8246d053" xmlns:ns3="a866f892-3fae-4340-9c3c-4fdcdabe7a61" targetNamespace="http://schemas.microsoft.com/office/2006/metadata/properties" ma:root="true" ma:fieldsID="c29636d8eee42ec932e3ad9cf044bc17" ns2:_="" ns3:_="">
    <xsd:import namespace="cc22cf4c-5097-4e86-ab25-7e9c8246d053"/>
    <xsd:import namespace="a866f892-3fae-4340-9c3c-4fdcdabe7a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Kategori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2cf4c-5097-4e86-ab25-7e9c8246d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ategorie" ma:index="23" nillable="true" ma:displayName="Kategorie" ma:format="Dropdown" ma:internalName="Kategorie">
      <xsd:simpleType>
        <xsd:union memberTypes="dms:Text">
          <xsd:simpleType>
            <xsd:restriction base="dms:Choice">
              <xsd:enumeration value="Animationsfilme"/>
              <xsd:enumeration value="Drei Fragen an"/>
              <xsd:enumeration value="Info-Kampagnen"/>
              <xsd:enumeration value="KURZ &amp; GUT"/>
              <xsd:enumeration value="Veranstaltung"/>
              <xsd:enumeration value="Webinar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6f892-3fae-4340-9c3c-4fdcdabe7a6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2647693-f5ac-44b2-a5e4-7772a6e6d8bc}" ma:internalName="TaxCatchAll" ma:showField="CatchAllData" ma:web="a866f892-3fae-4340-9c3c-4fdcdabe7a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66f892-3fae-4340-9c3c-4fdcdabe7a61" xsi:nil="true"/>
    <Kategorie xmlns="cc22cf4c-5097-4e86-ab25-7e9c8246d053" xsi:nil="true"/>
    <lcf76f155ced4ddcb4097134ff3c332f xmlns="cc22cf4c-5097-4e86-ab25-7e9c8246d05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DEC6BB-801D-44AD-B3D8-0126D8D9A3A1}"/>
</file>

<file path=customXml/itemProps2.xml><?xml version="1.0" encoding="utf-8"?>
<ds:datastoreItem xmlns:ds="http://schemas.openxmlformats.org/officeDocument/2006/customXml" ds:itemID="{E83AC7A5-96EF-435C-B4C7-B8717DEC153B}"/>
</file>

<file path=customXml/itemProps3.xml><?xml version="1.0" encoding="utf-8"?>
<ds:datastoreItem xmlns:ds="http://schemas.openxmlformats.org/officeDocument/2006/customXml" ds:itemID="{4672DA89-0173-43C5-8C3D-AC33267D0AD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Titelblatt</vt:lpstr>
      <vt:lpstr>Nachteilsberechnung</vt:lpstr>
      <vt:lpstr>Pauschaliertes Netto</vt:lpstr>
      <vt:lpstr>Renteneintrittsalter</vt:lpstr>
      <vt:lpstr>Nachteilsberechnung!Druckbereich</vt:lpstr>
      <vt:lpstr>Titelblatt!Druckbereich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Svenja Dube</dc:creator>
  <cp:lastModifiedBy>Nils Werner</cp:lastModifiedBy>
  <cp:lastPrinted>2014-06-19T07:59:10Z</cp:lastPrinted>
  <dcterms:created xsi:type="dcterms:W3CDTF">2014-05-15T07:34:07Z</dcterms:created>
  <dcterms:modified xsi:type="dcterms:W3CDTF">2018-03-20T09:59:57Z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0x0101003790ABE123B6CC4D8C51C768B4C34B0A</vt:lpwstr>
  </property>
</Properties>
</file>